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wTech\Documents\my stuff\Texas Public School Districts\School Districts\"/>
    </mc:Choice>
  </mc:AlternateContent>
  <xr:revisionPtr revIDLastSave="0" documentId="13_ncr:1_{C0605B3C-D5BC-4F7F-AD02-4339A8894151}" xr6:coauthVersionLast="47" xr6:coauthVersionMax="47" xr10:uidLastSave="{00000000-0000-0000-0000-000000000000}"/>
  <bookViews>
    <workbookView xWindow="-108" yWindow="-108" windowWidth="23256" windowHeight="12576" xr2:uid="{E9B3294D-B39F-43FF-9917-EC1371F6D943}"/>
  </bookViews>
  <sheets>
    <sheet name="Solar Farm Dollar Investments" sheetId="6" r:id="rId1"/>
    <sheet name="Sheet1" sheetId="1" r:id="rId2"/>
    <sheet name="Sheet2" sheetId="2" r:id="rId3"/>
    <sheet name="Sheet3" sheetId="3" r:id="rId4"/>
    <sheet name="Sheet4" sheetId="4" r:id="rId5"/>
    <sheet name="Sheet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6" l="1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7" i="6"/>
  <c r="Q15" i="6"/>
  <c r="Q14" i="6"/>
  <c r="Q13" i="6"/>
  <c r="Q12" i="6"/>
  <c r="Q11" i="6"/>
  <c r="Q10" i="6"/>
  <c r="Q9" i="6"/>
  <c r="Q8" i="6"/>
  <c r="Q7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7" i="6"/>
  <c r="P15" i="6"/>
  <c r="P14" i="6"/>
  <c r="P13" i="6"/>
  <c r="P12" i="6"/>
  <c r="P11" i="6"/>
  <c r="P10" i="6"/>
  <c r="P9" i="6"/>
  <c r="P8" i="6"/>
  <c r="P7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7" i="6"/>
  <c r="O15" i="6"/>
  <c r="O14" i="6"/>
  <c r="O13" i="6"/>
  <c r="O12" i="6"/>
  <c r="O11" i="6"/>
  <c r="O10" i="6"/>
  <c r="O9" i="6"/>
  <c r="O8" i="6"/>
  <c r="O7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7" i="6"/>
  <c r="I15" i="6"/>
  <c r="I14" i="6"/>
  <c r="I13" i="6"/>
  <c r="I12" i="6"/>
  <c r="I11" i="6"/>
  <c r="I10" i="6"/>
  <c r="I9" i="6"/>
  <c r="I8" i="6"/>
  <c r="I7" i="6"/>
  <c r="K34" i="6" l="1"/>
  <c r="K33" i="6"/>
  <c r="K32" i="6"/>
  <c r="K31" i="6"/>
  <c r="K30" i="6"/>
  <c r="K29" i="6"/>
  <c r="K28" i="6"/>
  <c r="K27" i="6"/>
  <c r="H44" i="6" l="1"/>
  <c r="J43" i="6"/>
  <c r="H19" i="6" s="1"/>
  <c r="Q19" i="6" s="1"/>
  <c r="J42" i="6"/>
  <c r="H18" i="6" s="1"/>
  <c r="Q18" i="6" s="1"/>
  <c r="J41" i="6"/>
  <c r="H16" i="6" s="1"/>
  <c r="Q16" i="6" s="1"/>
  <c r="J40" i="6"/>
  <c r="J44" i="6" s="1"/>
  <c r="K26" i="6"/>
  <c r="K25" i="6"/>
  <c r="K24" i="6"/>
  <c r="K23" i="6"/>
  <c r="K22" i="6"/>
  <c r="K21" i="6"/>
  <c r="K20" i="6"/>
  <c r="K17" i="6"/>
  <c r="K7" i="6"/>
  <c r="J35" i="6"/>
  <c r="G35" i="6"/>
  <c r="K15" i="6"/>
  <c r="K14" i="6"/>
  <c r="K13" i="6"/>
  <c r="K12" i="6"/>
  <c r="K11" i="6"/>
  <c r="K10" i="6"/>
  <c r="K9" i="6"/>
  <c r="K8" i="6"/>
  <c r="M35" i="6"/>
  <c r="V18" i="1"/>
  <c r="V6" i="1"/>
  <c r="S15" i="1"/>
  <c r="T15" i="1" s="1"/>
  <c r="S14" i="1"/>
  <c r="T14" i="1" s="1"/>
  <c r="T13" i="1"/>
  <c r="S13" i="1"/>
  <c r="S12" i="1"/>
  <c r="T12" i="1" s="1"/>
  <c r="S11" i="1"/>
  <c r="T11" i="1" s="1"/>
  <c r="T10" i="1"/>
  <c r="S10" i="1"/>
  <c r="S9" i="1"/>
  <c r="T9" i="1" s="1"/>
  <c r="S8" i="1"/>
  <c r="T8" i="1" s="1"/>
  <c r="T7" i="1"/>
  <c r="S7" i="1"/>
  <c r="T6" i="1"/>
  <c r="O15" i="1"/>
  <c r="O14" i="1"/>
  <c r="O13" i="1"/>
  <c r="O12" i="1"/>
  <c r="O11" i="1"/>
  <c r="O10" i="1"/>
  <c r="O9" i="1"/>
  <c r="O8" i="1"/>
  <c r="O7" i="1"/>
  <c r="O6" i="1"/>
  <c r="K8" i="1"/>
  <c r="G17" i="1"/>
  <c r="G16" i="1"/>
  <c r="G15" i="1"/>
  <c r="G14" i="1"/>
  <c r="G13" i="1"/>
  <c r="G12" i="1"/>
  <c r="G11" i="1"/>
  <c r="G10" i="1"/>
  <c r="G9" i="1"/>
  <c r="G8" i="1"/>
  <c r="G7" i="1"/>
  <c r="G6" i="1"/>
  <c r="P16" i="6" l="1"/>
  <c r="O16" i="6"/>
  <c r="P18" i="6"/>
  <c r="O18" i="6"/>
  <c r="P19" i="6"/>
  <c r="O19" i="6"/>
  <c r="H35" i="6"/>
  <c r="O35" i="6"/>
  <c r="Q35" i="6"/>
  <c r="P35" i="6"/>
  <c r="T18" i="1"/>
  <c r="D18" i="1"/>
  <c r="K17" i="1"/>
  <c r="L17" i="1" s="1"/>
  <c r="S17" i="1" s="1"/>
  <c r="T17" i="1" s="1"/>
  <c r="K16" i="1"/>
  <c r="L16" i="1" s="1"/>
  <c r="S16" i="1" s="1"/>
  <c r="T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L8" i="1"/>
  <c r="K7" i="1"/>
  <c r="L7" i="1" s="1"/>
  <c r="K6" i="1"/>
  <c r="L6" i="1" s="1"/>
  <c r="H17" i="1"/>
  <c r="O17" i="1" s="1"/>
  <c r="P17" i="1" s="1"/>
  <c r="H16" i="1"/>
  <c r="O16" i="1" s="1"/>
  <c r="P16" i="1" s="1"/>
  <c r="H15" i="1"/>
  <c r="P15" i="1" s="1"/>
  <c r="H14" i="1"/>
  <c r="P14" i="1" s="1"/>
  <c r="H13" i="1"/>
  <c r="P13" i="1" s="1"/>
  <c r="H12" i="1"/>
  <c r="P12" i="1" s="1"/>
  <c r="H11" i="1"/>
  <c r="P11" i="1" s="1"/>
  <c r="H10" i="1"/>
  <c r="P10" i="1" s="1"/>
  <c r="H9" i="1"/>
  <c r="P9" i="1" s="1"/>
  <c r="H8" i="1"/>
  <c r="P8" i="1" s="1"/>
  <c r="H7" i="1"/>
  <c r="P7" i="1" s="1"/>
  <c r="H6" i="1"/>
  <c r="P6" i="1" s="1"/>
  <c r="F18" i="1"/>
  <c r="E18" i="1"/>
  <c r="P37" i="6" l="1"/>
  <c r="P38" i="6"/>
  <c r="T20" i="1"/>
  <c r="P18" i="1"/>
  <c r="P20" i="1" s="1"/>
  <c r="H18" i="1"/>
  <c r="O18" i="1" s="1"/>
  <c r="L18" i="1"/>
  <c r="L20" i="1" l="1"/>
  <c r="S18" i="1"/>
</calcChain>
</file>

<file path=xl/sharedStrings.xml><?xml version="1.0" encoding="utf-8"?>
<sst xmlns="http://schemas.openxmlformats.org/spreadsheetml/2006/main" count="195" uniqueCount="85">
  <si>
    <t>BT Files Solar</t>
  </si>
  <si>
    <t>Hill Solar 1</t>
  </si>
  <si>
    <t>Hill Solar 2</t>
  </si>
  <si>
    <t>School District</t>
  </si>
  <si>
    <t>Type</t>
  </si>
  <si>
    <t>Solar Company</t>
  </si>
  <si>
    <t>Abatement Percentage Per Contract</t>
  </si>
  <si>
    <t>Solar</t>
  </si>
  <si>
    <t>Itasca</t>
  </si>
  <si>
    <t>Abatement Minimum Value ($) Per Contract</t>
  </si>
  <si>
    <t>Fair Abatement Percentage</t>
  </si>
  <si>
    <t>Available Tax Revenue to District</t>
  </si>
  <si>
    <t>Best for District and Taxpayers</t>
  </si>
  <si>
    <t>Annual Tax Revenue to District Per Contract</t>
  </si>
  <si>
    <t>Abbott</t>
  </si>
  <si>
    <t>Sun Valley</t>
  </si>
  <si>
    <t>Capacity</t>
  </si>
  <si>
    <t>Blum</t>
  </si>
  <si>
    <t>Midpoint Solar</t>
  </si>
  <si>
    <t>Bynum</t>
  </si>
  <si>
    <t>OCI San Antonio Hillsboro Solar</t>
  </si>
  <si>
    <t>Covington</t>
  </si>
  <si>
    <t>High Noon Solar</t>
  </si>
  <si>
    <t>Hillsboro</t>
  </si>
  <si>
    <t>Three W Solar</t>
  </si>
  <si>
    <t>Hubbard</t>
  </si>
  <si>
    <t>Wind</t>
  </si>
  <si>
    <t>Hubbard Wind LLC</t>
  </si>
  <si>
    <t>NOW PUBLIC RECORD CANNOT BE ARGUED AGAINST</t>
  </si>
  <si>
    <t>Available Taxable Dollars</t>
  </si>
  <si>
    <t>Project Cost (As Reported)  to the state comptroller</t>
  </si>
  <si>
    <t>Solar and Wind Farm Contracts Hill County Texas</t>
  </si>
  <si>
    <t>WHAT COULD HAVE BEEN EASILY NEGOTIATED</t>
  </si>
  <si>
    <t>Lost Annual Tax Revenues to Districts&gt;&gt;</t>
  </si>
  <si>
    <t>No Abatement Incentative</t>
  </si>
  <si>
    <t>Based on Current Law Regarding School Districts Authority</t>
  </si>
  <si>
    <t>Tax Revenue Due By Law&gt;</t>
  </si>
  <si>
    <t>Income Adjusted to Market Value of Solar Farm(s)</t>
  </si>
  <si>
    <t>Loss Tax Revenue from Market Change in Value</t>
  </si>
  <si>
    <t>Solar and Wind Farm Contracts Bosque, Ellis, Hill, McLennan and Navarro Counties in Texas</t>
  </si>
  <si>
    <t>I&amp;S Rate Per Application</t>
  </si>
  <si>
    <t>O&amp;M Rates and Revenue</t>
  </si>
  <si>
    <t>Rate Per Application</t>
  </si>
  <si>
    <t>I&amp;S Rates and Revenue</t>
  </si>
  <si>
    <t>Annual Tax Revenue to District</t>
  </si>
  <si>
    <t>Contract ID</t>
  </si>
  <si>
    <t>Coolidge</t>
  </si>
  <si>
    <t>Axtell</t>
  </si>
  <si>
    <t>Mt Calm</t>
  </si>
  <si>
    <t>Limestone Wind, LLC</t>
  </si>
  <si>
    <t>Waco Solar LLC</t>
  </si>
  <si>
    <t>Stetson Renewables</t>
  </si>
  <si>
    <t>Coriscana</t>
  </si>
  <si>
    <t>Pisgah Ridge Solar</t>
  </si>
  <si>
    <t>Tehuacana Creek Solar</t>
  </si>
  <si>
    <t>Annual Available Taxable Dollars O&amp;M Rate</t>
  </si>
  <si>
    <t>Annual Available Taxable Dollars I&amp;S Rate</t>
  </si>
  <si>
    <t>Clifton ISD</t>
  </si>
  <si>
    <t>BT Dileo Solar LLC</t>
  </si>
  <si>
    <t>BT Hickerson LLC</t>
  </si>
  <si>
    <t>Groesbeck ISD</t>
  </si>
  <si>
    <t>Italy ISD</t>
  </si>
  <si>
    <t>Kerens ISD</t>
  </si>
  <si>
    <t>BT Fewell Solar LLC</t>
  </si>
  <si>
    <t>County Located In</t>
  </si>
  <si>
    <t>Hill</t>
  </si>
  <si>
    <t>Hill/Navarro</t>
  </si>
  <si>
    <t>Annual Tax Revenue Forfieted</t>
  </si>
  <si>
    <t>Tax Revenues Forfieted after 25 Years</t>
  </si>
  <si>
    <t>Cost/Per Watt</t>
  </si>
  <si>
    <t>Limestone</t>
  </si>
  <si>
    <t>Boxcar Solar</t>
  </si>
  <si>
    <t>Ellis</t>
  </si>
  <si>
    <t>Oystercatcher Solar LLC</t>
  </si>
  <si>
    <t>Elms Flat Solar LLC</t>
  </si>
  <si>
    <t>Fence Post Solar LLC</t>
  </si>
  <si>
    <t>Goodalta Power Center LLC</t>
  </si>
  <si>
    <t>Navarro</t>
  </si>
  <si>
    <t>H</t>
  </si>
  <si>
    <t>Hill/Limestone</t>
  </si>
  <si>
    <t>Hill/Rimestone</t>
  </si>
  <si>
    <t>Bosque</t>
  </si>
  <si>
    <t>Total MGW Capacity&gt;</t>
  </si>
  <si>
    <t>Annual Tax Revenue to District Per 313 Agreement</t>
  </si>
  <si>
    <t>Columns P&amp;Q are Values at 100% Valuation of Real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</si>
</sst>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&quot;$&quot;#,##0.0000"/>
    <numFmt numFmtId="167" formatCode="_(&quot;$&quot;* #,##0.0000_);_(&quot;$&quot;* \(#,##0.0000\);_(&quot;$&quot;* &quot;-&quot;??_);_(@_)"/>
    <numFmt numFmtId="168" formatCode="_(&quot;$&quot;* #,##0.000_);_(&quot;$&quot;* \(#,##0.000\);_(&quot;$&quot;* &quot;-&quot;??_);_(@_)"/>
    <numFmt numFmtId="169" formatCode="_(&quot;$&quot;* #,##0.00000_);_(&quot;$&quot;* \(#,##0.00000\);_(&quot;$&quot;* &quot;-&quot;??_);_(@_)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horizontal="center"/>
    </xf>
    <xf numFmtId="1" fontId="2" fillId="0" borderId="10" xfId="2" applyNumberFormat="1" applyFont="1" applyBorder="1" applyAlignment="1">
      <alignment horizontal="center"/>
    </xf>
    <xf numFmtId="0" fontId="4" fillId="2" borderId="2" xfId="0" applyFont="1" applyFill="1" applyBorder="1"/>
    <xf numFmtId="44" fontId="4" fillId="2" borderId="2" xfId="1" applyFont="1" applyFill="1" applyBorder="1" applyAlignment="1">
      <alignment wrapText="1"/>
    </xf>
    <xf numFmtId="9" fontId="4" fillId="2" borderId="2" xfId="2" applyFont="1" applyFill="1" applyBorder="1" applyAlignment="1">
      <alignment horizontal="center" wrapText="1"/>
    </xf>
    <xf numFmtId="9" fontId="4" fillId="3" borderId="2" xfId="2" applyFont="1" applyFill="1" applyBorder="1" applyAlignment="1">
      <alignment horizontal="center"/>
    </xf>
    <xf numFmtId="0" fontId="4" fillId="2" borderId="26" xfId="0" applyFont="1" applyFill="1" applyBorder="1"/>
    <xf numFmtId="44" fontId="4" fillId="2" borderId="26" xfId="1" applyFont="1" applyFill="1" applyBorder="1" applyAlignment="1">
      <alignment wrapText="1"/>
    </xf>
    <xf numFmtId="9" fontId="4" fillId="2" borderId="26" xfId="2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/>
    </xf>
    <xf numFmtId="0" fontId="4" fillId="2" borderId="31" xfId="0" applyFont="1" applyFill="1" applyBorder="1"/>
    <xf numFmtId="44" fontId="4" fillId="2" borderId="31" xfId="1" applyFont="1" applyFill="1" applyBorder="1"/>
    <xf numFmtId="164" fontId="4" fillId="2" borderId="31" xfId="2" applyNumberFormat="1" applyFont="1" applyFill="1" applyBorder="1" applyAlignment="1">
      <alignment horizontal="center"/>
    </xf>
    <xf numFmtId="44" fontId="4" fillId="3" borderId="31" xfId="1" applyFont="1" applyFill="1" applyBorder="1" applyAlignment="1">
      <alignment horizontal="center"/>
    </xf>
    <xf numFmtId="0" fontId="4" fillId="2" borderId="1" xfId="0" applyFont="1" applyFill="1" applyBorder="1"/>
    <xf numFmtId="44" fontId="4" fillId="2" borderId="1" xfId="1" applyFont="1" applyFill="1" applyBorder="1"/>
    <xf numFmtId="164" fontId="4" fillId="2" borderId="1" xfId="2" applyNumberFormat="1" applyFont="1" applyFill="1" applyBorder="1" applyAlignment="1">
      <alignment horizontal="center"/>
    </xf>
    <xf numFmtId="44" fontId="4" fillId="3" borderId="1" xfId="1" applyFont="1" applyFill="1" applyBorder="1" applyAlignment="1">
      <alignment horizontal="center"/>
    </xf>
    <xf numFmtId="0" fontId="4" fillId="2" borderId="4" xfId="0" applyFont="1" applyFill="1" applyBorder="1"/>
    <xf numFmtId="44" fontId="4" fillId="2" borderId="4" xfId="1" applyFont="1" applyFill="1" applyBorder="1"/>
    <xf numFmtId="164" fontId="4" fillId="2" borderId="4" xfId="2" applyNumberFormat="1" applyFont="1" applyFill="1" applyBorder="1" applyAlignment="1">
      <alignment horizontal="center"/>
    </xf>
    <xf numFmtId="44" fontId="4" fillId="3" borderId="4" xfId="1" applyFont="1" applyFill="1" applyBorder="1" applyAlignment="1">
      <alignment horizontal="center"/>
    </xf>
    <xf numFmtId="164" fontId="4" fillId="2" borderId="2" xfId="2" applyNumberFormat="1" applyFont="1" applyFill="1" applyBorder="1" applyAlignment="1">
      <alignment horizontal="center"/>
    </xf>
    <xf numFmtId="44" fontId="4" fillId="3" borderId="2" xfId="1" applyFont="1" applyFill="1" applyBorder="1" applyAlignment="1">
      <alignment horizontal="center"/>
    </xf>
    <xf numFmtId="44" fontId="4" fillId="2" borderId="1" xfId="1" applyFont="1" applyFill="1" applyBorder="1" applyAlignment="1"/>
    <xf numFmtId="0" fontId="3" fillId="2" borderId="28" xfId="0" applyFont="1" applyFill="1" applyBorder="1" applyAlignment="1">
      <alignment wrapText="1"/>
    </xf>
    <xf numFmtId="0" fontId="3" fillId="2" borderId="29" xfId="0" applyFont="1" applyFill="1" applyBorder="1" applyAlignment="1">
      <alignment horizontal="center" wrapText="1"/>
    </xf>
    <xf numFmtId="0" fontId="4" fillId="2" borderId="16" xfId="0" applyFont="1" applyFill="1" applyBorder="1"/>
    <xf numFmtId="9" fontId="4" fillId="3" borderId="17" xfId="2" applyFont="1" applyFill="1" applyBorder="1" applyAlignment="1">
      <alignment horizontal="center"/>
    </xf>
    <xf numFmtId="0" fontId="4" fillId="2" borderId="25" xfId="0" applyFont="1" applyFill="1" applyBorder="1"/>
    <xf numFmtId="0" fontId="4" fillId="3" borderId="27" xfId="0" applyFont="1" applyFill="1" applyBorder="1" applyAlignment="1">
      <alignment horizontal="center"/>
    </xf>
    <xf numFmtId="44" fontId="4" fillId="3" borderId="32" xfId="1" applyFont="1" applyFill="1" applyBorder="1" applyAlignment="1">
      <alignment horizontal="center"/>
    </xf>
    <xf numFmtId="44" fontId="4" fillId="3" borderId="12" xfId="1" applyFont="1" applyFill="1" applyBorder="1" applyAlignment="1">
      <alignment horizontal="center"/>
    </xf>
    <xf numFmtId="44" fontId="4" fillId="3" borderId="5" xfId="1" applyFont="1" applyFill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4" fillId="3" borderId="16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9" fontId="4" fillId="3" borderId="34" xfId="2" applyFont="1" applyFill="1" applyBorder="1" applyAlignment="1">
      <alignment horizontal="center"/>
    </xf>
    <xf numFmtId="9" fontId="4" fillId="3" borderId="11" xfId="2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9" fontId="4" fillId="3" borderId="16" xfId="2" applyFont="1" applyFill="1" applyBorder="1" applyAlignment="1">
      <alignment horizontal="center"/>
    </xf>
    <xf numFmtId="0" fontId="3" fillId="0" borderId="20" xfId="0" applyFont="1" applyBorder="1"/>
    <xf numFmtId="0" fontId="3" fillId="0" borderId="35" xfId="0" applyFont="1" applyBorder="1" applyAlignment="1">
      <alignment horizontal="center" wrapText="1"/>
    </xf>
    <xf numFmtId="9" fontId="4" fillId="0" borderId="21" xfId="2" applyFont="1" applyFill="1" applyBorder="1" applyAlignment="1">
      <alignment horizontal="center" wrapText="1"/>
    </xf>
    <xf numFmtId="9" fontId="4" fillId="0" borderId="22" xfId="2" applyFont="1" applyFill="1" applyBorder="1" applyAlignment="1">
      <alignment horizontal="center" wrapText="1"/>
    </xf>
    <xf numFmtId="164" fontId="4" fillId="0" borderId="13" xfId="2" applyNumberFormat="1" applyFont="1" applyFill="1" applyBorder="1" applyAlignment="1">
      <alignment horizontal="center"/>
    </xf>
    <xf numFmtId="164" fontId="4" fillId="0" borderId="14" xfId="2" applyNumberFormat="1" applyFont="1" applyFill="1" applyBorder="1" applyAlignment="1">
      <alignment horizontal="center"/>
    </xf>
    <xf numFmtId="164" fontId="4" fillId="0" borderId="36" xfId="2" applyNumberFormat="1" applyFont="1" applyFill="1" applyBorder="1" applyAlignment="1">
      <alignment horizontal="center"/>
    </xf>
    <xf numFmtId="164" fontId="4" fillId="0" borderId="21" xfId="2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wrapText="1"/>
    </xf>
    <xf numFmtId="166" fontId="4" fillId="2" borderId="17" xfId="2" applyNumberFormat="1" applyFont="1" applyFill="1" applyBorder="1" applyAlignment="1">
      <alignment horizontal="center" wrapText="1"/>
    </xf>
    <xf numFmtId="165" fontId="4" fillId="2" borderId="27" xfId="2" applyNumberFormat="1" applyFont="1" applyFill="1" applyBorder="1" applyAlignment="1">
      <alignment horizontal="center" wrapText="1"/>
    </xf>
    <xf numFmtId="165" fontId="4" fillId="2" borderId="32" xfId="2" applyNumberFormat="1" applyFont="1" applyFill="1" applyBorder="1" applyAlignment="1">
      <alignment horizontal="center"/>
    </xf>
    <xf numFmtId="165" fontId="4" fillId="2" borderId="12" xfId="2" applyNumberFormat="1" applyFont="1" applyFill="1" applyBorder="1" applyAlignment="1">
      <alignment horizontal="center"/>
    </xf>
    <xf numFmtId="165" fontId="4" fillId="2" borderId="5" xfId="2" applyNumberFormat="1" applyFont="1" applyFill="1" applyBorder="1" applyAlignment="1">
      <alignment horizontal="center"/>
    </xf>
    <xf numFmtId="165" fontId="4" fillId="2" borderId="17" xfId="2" applyNumberFormat="1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44" fontId="4" fillId="2" borderId="7" xfId="1" applyFont="1" applyFill="1" applyBorder="1"/>
    <xf numFmtId="164" fontId="4" fillId="2" borderId="7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164" fontId="4" fillId="0" borderId="19" xfId="2" applyNumberFormat="1" applyFont="1" applyFill="1" applyBorder="1" applyAlignment="1">
      <alignment horizontal="center"/>
    </xf>
    <xf numFmtId="9" fontId="4" fillId="3" borderId="6" xfId="2" applyFont="1" applyFill="1" applyBorder="1" applyAlignment="1">
      <alignment horizontal="center"/>
    </xf>
    <xf numFmtId="44" fontId="4" fillId="3" borderId="7" xfId="1" applyFont="1" applyFill="1" applyBorder="1" applyAlignment="1">
      <alignment horizontal="center"/>
    </xf>
    <xf numFmtId="44" fontId="4" fillId="3" borderId="8" xfId="1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44" fontId="4" fillId="2" borderId="2" xfId="1" applyFont="1" applyFill="1" applyBorder="1" applyAlignment="1"/>
    <xf numFmtId="44" fontId="4" fillId="2" borderId="7" xfId="1" applyFont="1" applyFill="1" applyBorder="1" applyAlignment="1"/>
    <xf numFmtId="0" fontId="4" fillId="2" borderId="1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44" fontId="4" fillId="2" borderId="1" xfId="1" applyFont="1" applyFill="1" applyBorder="1" applyAlignment="1">
      <alignment wrapText="1"/>
    </xf>
    <xf numFmtId="164" fontId="4" fillId="2" borderId="1" xfId="2" applyNumberFormat="1" applyFont="1" applyFill="1" applyBorder="1" applyAlignment="1">
      <alignment horizontal="center" wrapText="1"/>
    </xf>
    <xf numFmtId="165" fontId="4" fillId="2" borderId="12" xfId="2" applyNumberFormat="1" applyFont="1" applyFill="1" applyBorder="1" applyAlignment="1">
      <alignment horizontal="center" wrapText="1"/>
    </xf>
    <xf numFmtId="164" fontId="4" fillId="0" borderId="14" xfId="2" applyNumberFormat="1" applyFont="1" applyFill="1" applyBorder="1" applyAlignment="1">
      <alignment horizontal="center" wrapText="1"/>
    </xf>
    <xf numFmtId="9" fontId="4" fillId="3" borderId="11" xfId="2" applyFont="1" applyFill="1" applyBorder="1" applyAlignment="1">
      <alignment horizontal="center" wrapText="1"/>
    </xf>
    <xf numFmtId="44" fontId="4" fillId="3" borderId="1" xfId="1" applyFont="1" applyFill="1" applyBorder="1" applyAlignment="1">
      <alignment horizontal="center" wrapText="1"/>
    </xf>
    <xf numFmtId="0" fontId="4" fillId="2" borderId="3" xfId="0" applyFont="1" applyFill="1" applyBorder="1"/>
    <xf numFmtId="44" fontId="4" fillId="2" borderId="4" xfId="1" applyFont="1" applyFill="1" applyBorder="1" applyAlignment="1"/>
    <xf numFmtId="0" fontId="3" fillId="0" borderId="0" xfId="0" applyFont="1"/>
    <xf numFmtId="0" fontId="3" fillId="3" borderId="40" xfId="0" applyFont="1" applyFill="1" applyBorder="1" applyAlignment="1">
      <alignment horizontal="center" wrapText="1"/>
    </xf>
    <xf numFmtId="0" fontId="3" fillId="3" borderId="41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44" fontId="2" fillId="5" borderId="0" xfId="0" applyNumberFormat="1" applyFont="1" applyFill="1"/>
    <xf numFmtId="0" fontId="3" fillId="3" borderId="44" xfId="0" applyFont="1" applyFill="1" applyBorder="1" applyAlignment="1">
      <alignment horizontal="center" wrapText="1"/>
    </xf>
    <xf numFmtId="44" fontId="4" fillId="3" borderId="8" xfId="1" applyFont="1" applyFill="1" applyBorder="1" applyAlignment="1"/>
    <xf numFmtId="44" fontId="4" fillId="3" borderId="17" xfId="1" applyFont="1" applyFill="1" applyBorder="1" applyAlignment="1"/>
    <xf numFmtId="44" fontId="4" fillId="3" borderId="12" xfId="1" applyFont="1" applyFill="1" applyBorder="1" applyAlignment="1"/>
    <xf numFmtId="44" fontId="4" fillId="3" borderId="12" xfId="1" applyFont="1" applyFill="1" applyBorder="1" applyAlignment="1">
      <alignment wrapText="1"/>
    </xf>
    <xf numFmtId="0" fontId="3" fillId="5" borderId="45" xfId="0" applyFont="1" applyFill="1" applyBorder="1" applyAlignment="1">
      <alignment horizontal="center" wrapText="1"/>
    </xf>
    <xf numFmtId="9" fontId="4" fillId="5" borderId="21" xfId="2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44" fontId="4" fillId="5" borderId="13" xfId="1" applyFont="1" applyFill="1" applyBorder="1" applyAlignment="1">
      <alignment horizontal="center"/>
    </xf>
    <xf numFmtId="44" fontId="4" fillId="5" borderId="14" xfId="1" applyFont="1" applyFill="1" applyBorder="1" applyAlignment="1">
      <alignment horizontal="center"/>
    </xf>
    <xf numFmtId="44" fontId="4" fillId="5" borderId="36" xfId="1" applyFont="1" applyFill="1" applyBorder="1" applyAlignment="1">
      <alignment horizontal="center"/>
    </xf>
    <xf numFmtId="44" fontId="4" fillId="5" borderId="19" xfId="1" applyFont="1" applyFill="1" applyBorder="1" applyAlignment="1">
      <alignment horizontal="center"/>
    </xf>
    <xf numFmtId="44" fontId="4" fillId="5" borderId="19" xfId="1" applyFont="1" applyFill="1" applyBorder="1" applyAlignment="1"/>
    <xf numFmtId="44" fontId="4" fillId="5" borderId="21" xfId="1" applyFont="1" applyFill="1" applyBorder="1" applyAlignment="1"/>
    <xf numFmtId="44" fontId="4" fillId="5" borderId="14" xfId="1" applyFont="1" applyFill="1" applyBorder="1" applyAlignment="1"/>
    <xf numFmtId="44" fontId="4" fillId="5" borderId="14" xfId="1" applyFont="1" applyFill="1" applyBorder="1" applyAlignment="1">
      <alignment wrapText="1"/>
    </xf>
    <xf numFmtId="0" fontId="3" fillId="6" borderId="28" xfId="0" applyFont="1" applyFill="1" applyBorder="1" applyAlignment="1">
      <alignment horizontal="center" wrapText="1"/>
    </xf>
    <xf numFmtId="0" fontId="3" fillId="6" borderId="29" xfId="0" applyFont="1" applyFill="1" applyBorder="1" applyAlignment="1">
      <alignment horizontal="center" wrapText="1"/>
    </xf>
    <xf numFmtId="0" fontId="3" fillId="6" borderId="30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9" fontId="4" fillId="6" borderId="2" xfId="2" applyFont="1" applyFill="1" applyBorder="1" applyAlignment="1">
      <alignment horizontal="center"/>
    </xf>
    <xf numFmtId="9" fontId="4" fillId="6" borderId="17" xfId="2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 wrapText="1"/>
    </xf>
    <xf numFmtId="0" fontId="4" fillId="6" borderId="26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9" fontId="4" fillId="6" borderId="34" xfId="2" applyFont="1" applyFill="1" applyBorder="1" applyAlignment="1">
      <alignment horizontal="center"/>
    </xf>
    <xf numFmtId="44" fontId="4" fillId="6" borderId="31" xfId="1" applyFont="1" applyFill="1" applyBorder="1" applyAlignment="1">
      <alignment horizontal="center"/>
    </xf>
    <xf numFmtId="44" fontId="4" fillId="6" borderId="32" xfId="1" applyFont="1" applyFill="1" applyBorder="1" applyAlignment="1">
      <alignment horizontal="center"/>
    </xf>
    <xf numFmtId="9" fontId="4" fillId="6" borderId="11" xfId="2" applyFont="1" applyFill="1" applyBorder="1" applyAlignment="1">
      <alignment horizontal="center"/>
    </xf>
    <xf numFmtId="44" fontId="4" fillId="6" borderId="1" xfId="1" applyFont="1" applyFill="1" applyBorder="1" applyAlignment="1">
      <alignment horizontal="center"/>
    </xf>
    <xf numFmtId="44" fontId="4" fillId="6" borderId="12" xfId="1" applyFont="1" applyFill="1" applyBorder="1" applyAlignment="1">
      <alignment horizontal="center"/>
    </xf>
    <xf numFmtId="9" fontId="4" fillId="6" borderId="3" xfId="2" applyFont="1" applyFill="1" applyBorder="1" applyAlignment="1">
      <alignment horizontal="center"/>
    </xf>
    <xf numFmtId="44" fontId="4" fillId="6" borderId="4" xfId="1" applyFont="1" applyFill="1" applyBorder="1" applyAlignment="1">
      <alignment horizontal="center"/>
    </xf>
    <xf numFmtId="44" fontId="4" fillId="6" borderId="5" xfId="1" applyFont="1" applyFill="1" applyBorder="1" applyAlignment="1">
      <alignment horizontal="center"/>
    </xf>
    <xf numFmtId="9" fontId="4" fillId="6" borderId="6" xfId="2" applyFont="1" applyFill="1" applyBorder="1" applyAlignment="1">
      <alignment horizontal="center"/>
    </xf>
    <xf numFmtId="44" fontId="4" fillId="6" borderId="7" xfId="1" applyFont="1" applyFill="1" applyBorder="1" applyAlignment="1">
      <alignment horizontal="center"/>
    </xf>
    <xf numFmtId="44" fontId="4" fillId="6" borderId="8" xfId="1" applyFont="1" applyFill="1" applyBorder="1" applyAlignment="1">
      <alignment horizontal="center"/>
    </xf>
    <xf numFmtId="44" fontId="4" fillId="6" borderId="8" xfId="1" applyFont="1" applyFill="1" applyBorder="1" applyAlignment="1"/>
    <xf numFmtId="9" fontId="4" fillId="6" borderId="16" xfId="2" applyFont="1" applyFill="1" applyBorder="1" applyAlignment="1">
      <alignment horizontal="center"/>
    </xf>
    <xf numFmtId="44" fontId="4" fillId="6" borderId="2" xfId="1" applyFont="1" applyFill="1" applyBorder="1" applyAlignment="1">
      <alignment horizontal="center"/>
    </xf>
    <xf numFmtId="44" fontId="4" fillId="6" borderId="17" xfId="1" applyFont="1" applyFill="1" applyBorder="1" applyAlignment="1"/>
    <xf numFmtId="44" fontId="4" fillId="6" borderId="12" xfId="1" applyFont="1" applyFill="1" applyBorder="1" applyAlignment="1"/>
    <xf numFmtId="9" fontId="4" fillId="6" borderId="11" xfId="2" applyFont="1" applyFill="1" applyBorder="1" applyAlignment="1">
      <alignment horizontal="center" wrapText="1"/>
    </xf>
    <xf numFmtId="44" fontId="4" fillId="6" borderId="1" xfId="1" applyFont="1" applyFill="1" applyBorder="1" applyAlignment="1">
      <alignment horizontal="center" wrapText="1"/>
    </xf>
    <xf numFmtId="44" fontId="4" fillId="6" borderId="12" xfId="1" applyFont="1" applyFill="1" applyBorder="1" applyAlignment="1">
      <alignment wrapText="1"/>
    </xf>
    <xf numFmtId="44" fontId="3" fillId="5" borderId="20" xfId="1" applyFont="1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4" fillId="5" borderId="23" xfId="0" applyFont="1" applyFill="1" applyBorder="1"/>
    <xf numFmtId="0" fontId="4" fillId="5" borderId="20" xfId="0" applyFont="1" applyFill="1" applyBorder="1"/>
    <xf numFmtId="44" fontId="3" fillId="5" borderId="20" xfId="1" applyFont="1" applyFill="1" applyBorder="1"/>
    <xf numFmtId="164" fontId="4" fillId="5" borderId="20" xfId="0" applyNumberFormat="1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44" fontId="4" fillId="5" borderId="20" xfId="1" applyFont="1" applyFill="1" applyBorder="1" applyAlignment="1">
      <alignment horizontal="center"/>
    </xf>
    <xf numFmtId="0" fontId="0" fillId="5" borderId="48" xfId="0" applyFill="1" applyBorder="1"/>
    <xf numFmtId="0" fontId="0" fillId="5" borderId="0" xfId="0" applyFill="1"/>
    <xf numFmtId="0" fontId="0" fillId="5" borderId="49" xfId="0" applyFill="1" applyBorder="1" applyAlignment="1">
      <alignment horizontal="center"/>
    </xf>
    <xf numFmtId="0" fontId="0" fillId="5" borderId="50" xfId="0" applyFill="1" applyBorder="1"/>
    <xf numFmtId="0" fontId="0" fillId="5" borderId="51" xfId="0" applyFill="1" applyBorder="1"/>
    <xf numFmtId="0" fontId="0" fillId="5" borderId="52" xfId="0" applyFill="1" applyBorder="1" applyAlignment="1">
      <alignment horizontal="center"/>
    </xf>
    <xf numFmtId="44" fontId="3" fillId="2" borderId="39" xfId="1" applyFont="1" applyFill="1" applyBorder="1" applyAlignment="1">
      <alignment horizontal="center"/>
    </xf>
    <xf numFmtId="44" fontId="3" fillId="3" borderId="39" xfId="1" applyFont="1" applyFill="1" applyBorder="1" applyAlignment="1">
      <alignment horizontal="center"/>
    </xf>
    <xf numFmtId="44" fontId="3" fillId="6" borderId="39" xfId="1" applyFont="1" applyFill="1" applyBorder="1" applyAlignment="1">
      <alignment horizontal="center"/>
    </xf>
    <xf numFmtId="44" fontId="2" fillId="6" borderId="39" xfId="0" applyNumberFormat="1" applyFont="1" applyFill="1" applyBorder="1"/>
    <xf numFmtId="44" fontId="2" fillId="7" borderId="39" xfId="0" applyNumberFormat="1" applyFont="1" applyFill="1" applyBorder="1"/>
    <xf numFmtId="0" fontId="3" fillId="8" borderId="28" xfId="0" applyFont="1" applyFill="1" applyBorder="1" applyAlignment="1">
      <alignment horizontal="center" wrapText="1"/>
    </xf>
    <xf numFmtId="0" fontId="3" fillId="8" borderId="29" xfId="0" applyFont="1" applyFill="1" applyBorder="1" applyAlignment="1">
      <alignment horizontal="center" wrapText="1"/>
    </xf>
    <xf numFmtId="0" fontId="3" fillId="8" borderId="30" xfId="0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wrapText="1"/>
    </xf>
    <xf numFmtId="9" fontId="4" fillId="8" borderId="2" xfId="2" applyFont="1" applyFill="1" applyBorder="1" applyAlignment="1">
      <alignment horizontal="center"/>
    </xf>
    <xf numFmtId="9" fontId="4" fillId="8" borderId="17" xfId="2" applyFont="1" applyFill="1" applyBorder="1" applyAlignment="1">
      <alignment horizontal="center"/>
    </xf>
    <xf numFmtId="0" fontId="4" fillId="8" borderId="25" xfId="0" applyFont="1" applyFill="1" applyBorder="1" applyAlignment="1">
      <alignment horizontal="center" wrapText="1"/>
    </xf>
    <xf numFmtId="0" fontId="4" fillId="8" borderId="26" xfId="0" applyFont="1" applyFill="1" applyBorder="1" applyAlignment="1">
      <alignment horizontal="center"/>
    </xf>
    <xf numFmtId="0" fontId="4" fillId="8" borderId="27" xfId="0" applyFont="1" applyFill="1" applyBorder="1" applyAlignment="1">
      <alignment horizontal="center"/>
    </xf>
    <xf numFmtId="9" fontId="4" fillId="8" borderId="34" xfId="2" applyFont="1" applyFill="1" applyBorder="1" applyAlignment="1">
      <alignment horizontal="center"/>
    </xf>
    <xf numFmtId="44" fontId="4" fillId="8" borderId="31" xfId="1" applyFont="1" applyFill="1" applyBorder="1" applyAlignment="1">
      <alignment horizontal="center"/>
    </xf>
    <xf numFmtId="44" fontId="4" fillId="8" borderId="32" xfId="1" applyFont="1" applyFill="1" applyBorder="1" applyAlignment="1">
      <alignment horizontal="center"/>
    </xf>
    <xf numFmtId="9" fontId="4" fillId="8" borderId="11" xfId="2" applyFont="1" applyFill="1" applyBorder="1" applyAlignment="1">
      <alignment horizontal="center"/>
    </xf>
    <xf numFmtId="44" fontId="4" fillId="8" borderId="1" xfId="1" applyFont="1" applyFill="1" applyBorder="1" applyAlignment="1">
      <alignment horizontal="center"/>
    </xf>
    <xf numFmtId="44" fontId="4" fillId="8" borderId="12" xfId="1" applyFont="1" applyFill="1" applyBorder="1" applyAlignment="1">
      <alignment horizontal="center"/>
    </xf>
    <xf numFmtId="9" fontId="4" fillId="8" borderId="3" xfId="2" applyFont="1" applyFill="1" applyBorder="1" applyAlignment="1">
      <alignment horizontal="center"/>
    </xf>
    <xf numFmtId="44" fontId="4" fillId="8" borderId="4" xfId="1" applyFont="1" applyFill="1" applyBorder="1" applyAlignment="1">
      <alignment horizontal="center"/>
    </xf>
    <xf numFmtId="44" fontId="4" fillId="8" borderId="5" xfId="1" applyFont="1" applyFill="1" applyBorder="1" applyAlignment="1">
      <alignment horizontal="center"/>
    </xf>
    <xf numFmtId="9" fontId="4" fillId="8" borderId="6" xfId="2" applyFont="1" applyFill="1" applyBorder="1" applyAlignment="1">
      <alignment horizontal="center"/>
    </xf>
    <xf numFmtId="44" fontId="4" fillId="8" borderId="7" xfId="1" applyFont="1" applyFill="1" applyBorder="1" applyAlignment="1">
      <alignment horizontal="center"/>
    </xf>
    <xf numFmtId="44" fontId="4" fillId="8" borderId="8" xfId="1" applyFont="1" applyFill="1" applyBorder="1" applyAlignment="1">
      <alignment horizontal="center"/>
    </xf>
    <xf numFmtId="44" fontId="4" fillId="8" borderId="8" xfId="1" applyFont="1" applyFill="1" applyBorder="1" applyAlignment="1"/>
    <xf numFmtId="9" fontId="4" fillId="8" borderId="16" xfId="2" applyFont="1" applyFill="1" applyBorder="1" applyAlignment="1">
      <alignment horizontal="center"/>
    </xf>
    <xf numFmtId="44" fontId="4" fillId="8" borderId="2" xfId="1" applyFont="1" applyFill="1" applyBorder="1" applyAlignment="1">
      <alignment horizontal="center"/>
    </xf>
    <xf numFmtId="44" fontId="4" fillId="8" borderId="17" xfId="1" applyFont="1" applyFill="1" applyBorder="1" applyAlignment="1"/>
    <xf numFmtId="44" fontId="4" fillId="8" borderId="12" xfId="1" applyFont="1" applyFill="1" applyBorder="1" applyAlignment="1"/>
    <xf numFmtId="9" fontId="4" fillId="8" borderId="11" xfId="2" applyFont="1" applyFill="1" applyBorder="1" applyAlignment="1">
      <alignment horizontal="center" wrapText="1"/>
    </xf>
    <xf numFmtId="44" fontId="4" fillId="8" borderId="1" xfId="1" applyFont="1" applyFill="1" applyBorder="1" applyAlignment="1">
      <alignment horizontal="center" wrapText="1"/>
    </xf>
    <xf numFmtId="44" fontId="4" fillId="8" borderId="12" xfId="1" applyFont="1" applyFill="1" applyBorder="1" applyAlignment="1">
      <alignment wrapText="1"/>
    </xf>
    <xf numFmtId="0" fontId="5" fillId="4" borderId="56" xfId="0" applyFont="1" applyFill="1" applyBorder="1"/>
    <xf numFmtId="0" fontId="5" fillId="4" borderId="57" xfId="0" applyFont="1" applyFill="1" applyBorder="1"/>
    <xf numFmtId="44" fontId="5" fillId="4" borderId="57" xfId="0" applyNumberFormat="1" applyFont="1" applyFill="1" applyBorder="1"/>
    <xf numFmtId="0" fontId="5" fillId="4" borderId="58" xfId="0" applyFont="1" applyFill="1" applyBorder="1"/>
    <xf numFmtId="44" fontId="5" fillId="4" borderId="55" xfId="0" applyNumberFormat="1" applyFont="1" applyFill="1" applyBorder="1"/>
    <xf numFmtId="0" fontId="4" fillId="5" borderId="23" xfId="0" applyFont="1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9" fontId="4" fillId="0" borderId="0" xfId="2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5" fillId="0" borderId="0" xfId="0" applyNumberFormat="1" applyFont="1"/>
    <xf numFmtId="44" fontId="4" fillId="0" borderId="0" xfId="1" applyFont="1" applyFill="1" applyBorder="1" applyAlignment="1"/>
    <xf numFmtId="44" fontId="3" fillId="0" borderId="0" xfId="1" applyFont="1" applyFill="1" applyBorder="1" applyAlignment="1">
      <alignment horizontal="center"/>
    </xf>
    <xf numFmtId="9" fontId="4" fillId="0" borderId="2" xfId="2" applyFont="1" applyFill="1" applyBorder="1" applyAlignment="1">
      <alignment horizontal="center" wrapText="1"/>
    </xf>
    <xf numFmtId="167" fontId="4" fillId="0" borderId="1" xfId="1" applyNumberFormat="1" applyFont="1" applyFill="1" applyBorder="1" applyAlignment="1">
      <alignment horizontal="center"/>
    </xf>
    <xf numFmtId="169" fontId="4" fillId="0" borderId="1" xfId="1" applyNumberFormat="1" applyFont="1" applyFill="1" applyBorder="1" applyAlignment="1">
      <alignment horizontal="center"/>
    </xf>
    <xf numFmtId="168" fontId="4" fillId="2" borderId="1" xfId="1" applyNumberFormat="1" applyFont="1" applyFill="1" applyBorder="1"/>
    <xf numFmtId="168" fontId="4" fillId="2" borderId="1" xfId="1" applyNumberFormat="1" applyFont="1" applyFill="1" applyBorder="1" applyAlignment="1"/>
    <xf numFmtId="0" fontId="3" fillId="5" borderId="39" xfId="0" applyFont="1" applyFill="1" applyBorder="1" applyAlignment="1">
      <alignment horizontal="center"/>
    </xf>
    <xf numFmtId="0" fontId="2" fillId="5" borderId="0" xfId="0" applyFont="1" applyFill="1" applyAlignment="1">
      <alignment horizontal="right"/>
    </xf>
    <xf numFmtId="0" fontId="2" fillId="0" borderId="23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5" fillId="4" borderId="53" xfId="0" applyFont="1" applyFill="1" applyBorder="1" applyAlignment="1">
      <alignment horizontal="center" wrapText="1"/>
    </xf>
    <xf numFmtId="0" fontId="5" fillId="4" borderId="54" xfId="0" applyFont="1" applyFill="1" applyBorder="1" applyAlignment="1">
      <alignment horizontal="center" wrapText="1"/>
    </xf>
    <xf numFmtId="0" fontId="3" fillId="6" borderId="23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center" wrapText="1"/>
    </xf>
    <xf numFmtId="0" fontId="3" fillId="6" borderId="46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center" wrapText="1"/>
    </xf>
    <xf numFmtId="0" fontId="3" fillId="6" borderId="47" xfId="0" applyFont="1" applyFill="1" applyBorder="1" applyAlignment="1">
      <alignment horizontal="center" wrapText="1"/>
    </xf>
    <xf numFmtId="44" fontId="2" fillId="5" borderId="0" xfId="0" applyNumberFormat="1" applyFont="1" applyFill="1" applyAlignment="1">
      <alignment horizontal="center"/>
    </xf>
    <xf numFmtId="44" fontId="2" fillId="5" borderId="49" xfId="0" applyNumberFormat="1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 wrapText="1"/>
    </xf>
    <xf numFmtId="0" fontId="3" fillId="8" borderId="20" xfId="0" applyFont="1" applyFill="1" applyBorder="1" applyAlignment="1">
      <alignment horizontal="center" wrapText="1"/>
    </xf>
    <xf numFmtId="0" fontId="3" fillId="8" borderId="24" xfId="0" applyFont="1" applyFill="1" applyBorder="1" applyAlignment="1">
      <alignment horizontal="center" wrapText="1"/>
    </xf>
    <xf numFmtId="0" fontId="3" fillId="8" borderId="46" xfId="0" applyFont="1" applyFill="1" applyBorder="1" applyAlignment="1">
      <alignment horizontal="center" wrapText="1"/>
    </xf>
    <xf numFmtId="0" fontId="3" fillId="8" borderId="21" xfId="0" applyFont="1" applyFill="1" applyBorder="1" applyAlignment="1">
      <alignment horizontal="center" wrapText="1"/>
    </xf>
    <xf numFmtId="0" fontId="3" fillId="8" borderId="47" xfId="0" applyFont="1" applyFill="1" applyBorder="1" applyAlignment="1">
      <alignment horizontal="center" wrapText="1"/>
    </xf>
    <xf numFmtId="44" fontId="2" fillId="5" borderId="48" xfId="0" applyNumberFormat="1" applyFont="1" applyFill="1" applyBorder="1" applyAlignment="1">
      <alignment horizontal="center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 wrapText="1"/>
    </xf>
    <xf numFmtId="9" fontId="4" fillId="5" borderId="0" xfId="2" applyFont="1" applyFill="1" applyBorder="1" applyAlignment="1">
      <alignment horizontal="center"/>
    </xf>
    <xf numFmtId="44" fontId="4" fillId="5" borderId="0" xfId="1" applyFont="1" applyFill="1" applyBorder="1" applyAlignment="1">
      <alignment horizontal="center"/>
    </xf>
    <xf numFmtId="44" fontId="7" fillId="0" borderId="0" xfId="1" applyFont="1"/>
    <xf numFmtId="0" fontId="7" fillId="0" borderId="0" xfId="0" applyFont="1" applyAlignment="1">
      <alignment horizontal="center"/>
    </xf>
    <xf numFmtId="10" fontId="7" fillId="0" borderId="0" xfId="2" applyNumberFormat="1" applyFont="1"/>
    <xf numFmtId="10" fontId="7" fillId="0" borderId="0" xfId="2" applyNumberFormat="1" applyFont="1" applyBorder="1"/>
    <xf numFmtId="44" fontId="7" fillId="0" borderId="0" xfId="1" applyFont="1" applyBorder="1"/>
    <xf numFmtId="10" fontId="7" fillId="0" borderId="0" xfId="0" applyNumberFormat="1" applyFont="1" applyBorder="1"/>
    <xf numFmtId="44" fontId="7" fillId="0" borderId="0" xfId="0" applyNumberFormat="1" applyFont="1" applyBorder="1"/>
    <xf numFmtId="165" fontId="4" fillId="2" borderId="1" xfId="2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0" fontId="8" fillId="5" borderId="34" xfId="0" applyFont="1" applyFill="1" applyBorder="1" applyAlignment="1">
      <alignment horizontal="left"/>
    </xf>
    <xf numFmtId="0" fontId="2" fillId="5" borderId="31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left"/>
    </xf>
    <xf numFmtId="0" fontId="6" fillId="5" borderId="31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left"/>
    </xf>
    <xf numFmtId="0" fontId="3" fillId="5" borderId="25" xfId="0" applyFont="1" applyFill="1" applyBorder="1"/>
    <xf numFmtId="0" fontId="3" fillId="5" borderId="26" xfId="0" applyFont="1" applyFill="1" applyBorder="1" applyAlignment="1">
      <alignment horizontal="center"/>
    </xf>
    <xf numFmtId="0" fontId="3" fillId="5" borderId="26" xfId="0" applyFont="1" applyFill="1" applyBorder="1"/>
    <xf numFmtId="44" fontId="4" fillId="5" borderId="26" xfId="1" applyFont="1" applyFill="1" applyBorder="1"/>
    <xf numFmtId="1" fontId="4" fillId="5" borderId="26" xfId="1" applyNumberFormat="1" applyFont="1" applyFill="1" applyBorder="1"/>
    <xf numFmtId="0" fontId="3" fillId="5" borderId="26" xfId="0" applyFont="1" applyFill="1" applyBorder="1" applyAlignment="1">
      <alignment horizontal="center"/>
    </xf>
    <xf numFmtId="166" fontId="4" fillId="0" borderId="2" xfId="2" applyNumberFormat="1" applyFont="1" applyFill="1" applyBorder="1" applyAlignment="1">
      <alignment horizontal="center" wrapText="1"/>
    </xf>
    <xf numFmtId="0" fontId="3" fillId="10" borderId="6" xfId="0" applyFont="1" applyFill="1" applyBorder="1" applyAlignment="1">
      <alignment wrapText="1"/>
    </xf>
    <xf numFmtId="0" fontId="3" fillId="10" borderId="7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44" fontId="4" fillId="0" borderId="12" xfId="1" applyFont="1" applyFill="1" applyBorder="1" applyAlignment="1">
      <alignment horizontal="center"/>
    </xf>
    <xf numFmtId="44" fontId="4" fillId="0" borderId="1" xfId="1" applyFont="1" applyFill="1" applyBorder="1" applyAlignment="1"/>
    <xf numFmtId="0" fontId="3" fillId="5" borderId="7" xfId="0" applyFont="1" applyFill="1" applyBorder="1" applyAlignment="1">
      <alignment horizontal="right"/>
    </xf>
    <xf numFmtId="44" fontId="3" fillId="5" borderId="7" xfId="1" applyFont="1" applyFill="1" applyBorder="1"/>
    <xf numFmtId="44" fontId="3" fillId="0" borderId="8" xfId="1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44" fontId="4" fillId="0" borderId="2" xfId="1" applyFont="1" applyFill="1" applyBorder="1" applyAlignment="1">
      <alignment wrapText="1"/>
    </xf>
    <xf numFmtId="0" fontId="4" fillId="0" borderId="1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44" fontId="4" fillId="0" borderId="1" xfId="1" applyFont="1" applyFill="1" applyBorder="1"/>
    <xf numFmtId="168" fontId="4" fillId="0" borderId="1" xfId="1" applyNumberFormat="1" applyFont="1" applyFill="1" applyBorder="1"/>
    <xf numFmtId="164" fontId="4" fillId="0" borderId="1" xfId="2" applyNumberFormat="1" applyFont="1" applyFill="1" applyBorder="1" applyAlignment="1">
      <alignment horizontal="center"/>
    </xf>
    <xf numFmtId="0" fontId="4" fillId="0" borderId="11" xfId="0" applyFont="1" applyFill="1" applyBorder="1"/>
    <xf numFmtId="168" fontId="4" fillId="0" borderId="1" xfId="1" applyNumberFormat="1" applyFont="1" applyFill="1" applyBorder="1" applyAlignment="1"/>
    <xf numFmtId="0" fontId="4" fillId="10" borderId="1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center"/>
    </xf>
    <xf numFmtId="44" fontId="4" fillId="10" borderId="1" xfId="1" applyFont="1" applyFill="1" applyBorder="1"/>
    <xf numFmtId="168" fontId="4" fillId="10" borderId="1" xfId="1" applyNumberFormat="1" applyFont="1" applyFill="1" applyBorder="1"/>
    <xf numFmtId="164" fontId="4" fillId="10" borderId="1" xfId="2" applyNumberFormat="1" applyFont="1" applyFill="1" applyBorder="1" applyAlignment="1">
      <alignment horizontal="center"/>
    </xf>
    <xf numFmtId="167" fontId="4" fillId="10" borderId="1" xfId="1" applyNumberFormat="1" applyFont="1" applyFill="1" applyBorder="1" applyAlignment="1">
      <alignment horizontal="center"/>
    </xf>
    <xf numFmtId="165" fontId="4" fillId="10" borderId="1" xfId="2" applyNumberFormat="1" applyFont="1" applyFill="1" applyBorder="1" applyAlignment="1">
      <alignment horizontal="center"/>
    </xf>
    <xf numFmtId="169" fontId="4" fillId="10" borderId="1" xfId="1" applyNumberFormat="1" applyFont="1" applyFill="1" applyBorder="1" applyAlignment="1">
      <alignment horizontal="center"/>
    </xf>
    <xf numFmtId="44" fontId="4" fillId="10" borderId="12" xfId="1" applyFont="1" applyFill="1" applyBorder="1" applyAlignment="1">
      <alignment horizontal="center"/>
    </xf>
    <xf numFmtId="0" fontId="4" fillId="10" borderId="11" xfId="0" applyFont="1" applyFill="1" applyBorder="1"/>
    <xf numFmtId="44" fontId="4" fillId="10" borderId="1" xfId="1" applyFont="1" applyFill="1" applyBorder="1" applyAlignment="1"/>
    <xf numFmtId="168" fontId="4" fillId="10" borderId="1" xfId="1" applyNumberFormat="1" applyFont="1" applyFill="1" applyBorder="1" applyAlignment="1"/>
    <xf numFmtId="0" fontId="3" fillId="5" borderId="61" xfId="0" applyFont="1" applyFill="1" applyBorder="1" applyAlignment="1">
      <alignment horizontal="right"/>
    </xf>
    <xf numFmtId="44" fontId="3" fillId="5" borderId="59" xfId="1" applyFont="1" applyFill="1" applyBorder="1"/>
    <xf numFmtId="0" fontId="4" fillId="5" borderId="42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59" xfId="0" applyFont="1" applyFill="1" applyBorder="1" applyAlignment="1">
      <alignment horizontal="center"/>
    </xf>
    <xf numFmtId="164" fontId="4" fillId="5" borderId="61" xfId="0" applyNumberFormat="1" applyFont="1" applyFill="1" applyBorder="1" applyAlignment="1">
      <alignment horizontal="center"/>
    </xf>
    <xf numFmtId="164" fontId="4" fillId="5" borderId="19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 indent="1"/>
    </xf>
    <xf numFmtId="0" fontId="5" fillId="0" borderId="49" xfId="0" applyFont="1" applyBorder="1" applyAlignment="1">
      <alignment horizontal="right" indent="1"/>
    </xf>
    <xf numFmtId="44" fontId="8" fillId="9" borderId="39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right"/>
    </xf>
    <xf numFmtId="0" fontId="5" fillId="5" borderId="49" xfId="0" applyFont="1" applyFill="1" applyBorder="1" applyAlignment="1">
      <alignment horizontal="right"/>
    </xf>
    <xf numFmtId="164" fontId="4" fillId="5" borderId="42" xfId="0" applyNumberFormat="1" applyFont="1" applyFill="1" applyBorder="1" applyAlignment="1">
      <alignment horizontal="center"/>
    </xf>
    <xf numFmtId="9" fontId="4" fillId="0" borderId="17" xfId="2" applyFont="1" applyFill="1" applyBorder="1" applyAlignment="1">
      <alignment horizontal="center"/>
    </xf>
    <xf numFmtId="0" fontId="8" fillId="0" borderId="32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4" borderId="1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5" borderId="63" xfId="0" applyFont="1" applyFill="1" applyBorder="1" applyAlignment="1">
      <alignment horizontal="left"/>
    </xf>
    <xf numFmtId="0" fontId="8" fillId="4" borderId="37" xfId="0" applyFont="1" applyFill="1" applyBorder="1" applyAlignment="1">
      <alignment horizontal="center"/>
    </xf>
    <xf numFmtId="0" fontId="3" fillId="5" borderId="62" xfId="0" applyFont="1" applyFill="1" applyBorder="1" applyAlignment="1">
      <alignment horizontal="center"/>
    </xf>
    <xf numFmtId="0" fontId="3" fillId="10" borderId="61" xfId="0" applyFont="1" applyFill="1" applyBorder="1" applyAlignment="1">
      <alignment horizontal="center" wrapText="1"/>
    </xf>
    <xf numFmtId="166" fontId="4" fillId="0" borderId="60" xfId="2" applyNumberFormat="1" applyFont="1" applyFill="1" applyBorder="1" applyAlignment="1">
      <alignment horizontal="center" wrapText="1"/>
    </xf>
    <xf numFmtId="165" fontId="4" fillId="10" borderId="37" xfId="2" applyNumberFormat="1" applyFont="1" applyFill="1" applyBorder="1" applyAlignment="1">
      <alignment horizontal="center"/>
    </xf>
    <xf numFmtId="165" fontId="4" fillId="0" borderId="37" xfId="2" applyNumberFormat="1" applyFont="1" applyFill="1" applyBorder="1" applyAlignment="1">
      <alignment horizontal="center"/>
    </xf>
    <xf numFmtId="165" fontId="3" fillId="2" borderId="61" xfId="1" applyNumberFormat="1" applyFont="1" applyFill="1" applyBorder="1" applyAlignment="1">
      <alignment horizontal="center"/>
    </xf>
    <xf numFmtId="0" fontId="8" fillId="0" borderId="34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3" fillId="10" borderId="6" xfId="0" applyFont="1" applyFill="1" applyBorder="1" applyAlignment="1">
      <alignment horizontal="center" wrapText="1"/>
    </xf>
    <xf numFmtId="9" fontId="4" fillId="0" borderId="16" xfId="2" applyFont="1" applyFill="1" applyBorder="1" applyAlignment="1">
      <alignment horizontal="center"/>
    </xf>
    <xf numFmtId="44" fontId="4" fillId="10" borderId="11" xfId="1" applyFont="1" applyFill="1" applyBorder="1" applyAlignment="1">
      <alignment horizontal="center"/>
    </xf>
    <xf numFmtId="44" fontId="4" fillId="0" borderId="11" xfId="1" applyFont="1" applyFill="1" applyBorder="1" applyAlignment="1">
      <alignment horizontal="center"/>
    </xf>
    <xf numFmtId="44" fontId="3" fillId="0" borderId="6" xfId="1" applyFont="1" applyFill="1" applyBorder="1" applyAlignment="1">
      <alignment horizontal="center"/>
    </xf>
    <xf numFmtId="44" fontId="7" fillId="5" borderId="0" xfId="1" applyFont="1" applyFill="1"/>
    <xf numFmtId="0" fontId="7" fillId="5" borderId="0" xfId="0" applyFont="1" applyFill="1"/>
    <xf numFmtId="0" fontId="7" fillId="5" borderId="0" xfId="0" applyFont="1" applyFill="1" applyAlignment="1">
      <alignment horizontal="center"/>
    </xf>
    <xf numFmtId="10" fontId="7" fillId="5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7C80"/>
      <color rgb="FF99FF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555B-68CA-4E70-BC05-937CC4BA7A22}">
  <dimension ref="A1:Y44"/>
  <sheetViews>
    <sheetView tabSelected="1" workbookViewId="0">
      <selection activeCell="G40" sqref="G40"/>
    </sheetView>
  </sheetViews>
  <sheetFormatPr defaultRowHeight="13.8" x14ac:dyDescent="0.25"/>
  <cols>
    <col min="1" max="1" width="2.59765625" customWidth="1"/>
    <col min="2" max="2" width="10.09765625" customWidth="1"/>
    <col min="3" max="3" width="7.296875" style="1" customWidth="1"/>
    <col min="4" max="4" width="9.19921875" style="1" customWidth="1"/>
    <col min="5" max="5" width="16.3984375" customWidth="1"/>
    <col min="6" max="6" width="4.59765625" customWidth="1"/>
    <col min="7" max="7" width="6.5" style="1" customWidth="1"/>
    <col min="8" max="8" width="15.09765625" customWidth="1"/>
    <col min="9" max="9" width="7.69921875" customWidth="1"/>
    <col min="10" max="10" width="15" customWidth="1"/>
    <col min="11" max="11" width="9.59765625" style="1" customWidth="1"/>
    <col min="12" max="12" width="8.19921875" style="1" customWidth="1"/>
    <col min="13" max="13" width="11.3984375" style="1" customWidth="1"/>
    <col min="14" max="14" width="9.09765625" style="1" customWidth="1"/>
    <col min="15" max="15" width="9.796875" style="1" customWidth="1"/>
    <col min="16" max="16" width="14.796875" style="1" customWidth="1"/>
    <col min="17" max="17" width="12.19921875" style="1" customWidth="1"/>
    <col min="18" max="18" width="4.8984375" style="1" customWidth="1"/>
    <col min="19" max="19" width="15.59765625" style="1" customWidth="1"/>
    <col min="20" max="20" width="5.19921875" customWidth="1"/>
    <col min="21" max="21" width="9.09765625" style="1" customWidth="1"/>
    <col min="22" max="22" width="14.3984375" style="1" customWidth="1"/>
    <col min="23" max="23" width="15.59765625" style="1" customWidth="1"/>
    <col min="24" max="24" width="3.09765625" customWidth="1"/>
    <col min="25" max="25" width="11.59765625" customWidth="1"/>
  </cols>
  <sheetData>
    <row r="1" spans="1:25" ht="14.4" thickBot="1" x14ac:dyDescent="0.3">
      <c r="A1" s="152"/>
      <c r="B1" s="152"/>
      <c r="C1" s="96"/>
      <c r="D1" s="96"/>
      <c r="E1" s="152"/>
      <c r="F1" s="152"/>
      <c r="G1" s="96"/>
      <c r="H1" s="152"/>
      <c r="I1" s="152"/>
      <c r="J1" s="152"/>
      <c r="K1" s="96"/>
      <c r="L1" s="96"/>
      <c r="M1" s="96"/>
      <c r="N1" s="96"/>
      <c r="O1" s="96"/>
      <c r="P1" s="96"/>
      <c r="Q1" s="96"/>
      <c r="R1" s="96"/>
    </row>
    <row r="2" spans="1:25" ht="14.4" customHeight="1" x14ac:dyDescent="0.25">
      <c r="A2" s="152"/>
      <c r="B2" s="258" t="s">
        <v>39</v>
      </c>
      <c r="C2" s="259"/>
      <c r="D2" s="259"/>
      <c r="E2" s="260"/>
      <c r="F2" s="260"/>
      <c r="G2" s="260"/>
      <c r="H2" s="260"/>
      <c r="I2" s="260"/>
      <c r="J2" s="260"/>
      <c r="K2" s="260"/>
      <c r="L2" s="261">
        <v>100</v>
      </c>
      <c r="M2" s="262"/>
      <c r="N2" s="260"/>
      <c r="O2" s="326"/>
      <c r="P2" s="334" t="s">
        <v>84</v>
      </c>
      <c r="Q2" s="321"/>
      <c r="R2" s="245"/>
      <c r="S2" s="199"/>
      <c r="U2" s="199"/>
      <c r="V2" s="199"/>
      <c r="W2" s="199"/>
      <c r="Y2" s="200"/>
    </row>
    <row r="3" spans="1:25" ht="14.4" customHeight="1" x14ac:dyDescent="0.25">
      <c r="A3" s="152"/>
      <c r="B3" s="324" t="s">
        <v>28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7"/>
      <c r="P3" s="335"/>
      <c r="Q3" s="322"/>
      <c r="R3" s="245"/>
      <c r="S3" s="199"/>
      <c r="U3" s="199"/>
      <c r="V3" s="199"/>
      <c r="W3" s="199"/>
      <c r="Y3" s="200"/>
    </row>
    <row r="4" spans="1:25" ht="14.4" thickBot="1" x14ac:dyDescent="0.3">
      <c r="A4" s="152"/>
      <c r="B4" s="263"/>
      <c r="C4" s="264"/>
      <c r="D4" s="264"/>
      <c r="E4" s="265"/>
      <c r="F4" s="265"/>
      <c r="G4" s="265"/>
      <c r="H4" s="266"/>
      <c r="I4" s="267">
        <v>1000000</v>
      </c>
      <c r="J4" s="265"/>
      <c r="K4" s="265"/>
      <c r="L4" s="268" t="s">
        <v>41</v>
      </c>
      <c r="M4" s="268"/>
      <c r="N4" s="268" t="s">
        <v>43</v>
      </c>
      <c r="O4" s="328"/>
      <c r="P4" s="336"/>
      <c r="Q4" s="323"/>
      <c r="R4" s="245"/>
      <c r="S4" s="199"/>
      <c r="U4" s="199"/>
      <c r="V4" s="199"/>
      <c r="W4" s="199"/>
      <c r="Y4" s="200"/>
    </row>
    <row r="5" spans="1:25" ht="45.9" customHeight="1" thickBot="1" x14ac:dyDescent="0.3">
      <c r="A5" s="152"/>
      <c r="B5" s="270" t="s">
        <v>3</v>
      </c>
      <c r="C5" s="271" t="s">
        <v>45</v>
      </c>
      <c r="D5" s="271" t="s">
        <v>64</v>
      </c>
      <c r="E5" s="271" t="s">
        <v>5</v>
      </c>
      <c r="F5" s="271" t="s">
        <v>4</v>
      </c>
      <c r="G5" s="271" t="s">
        <v>16</v>
      </c>
      <c r="H5" s="271" t="s">
        <v>30</v>
      </c>
      <c r="I5" s="271" t="s">
        <v>69</v>
      </c>
      <c r="J5" s="271" t="s">
        <v>9</v>
      </c>
      <c r="K5" s="271" t="s">
        <v>6</v>
      </c>
      <c r="L5" s="271" t="s">
        <v>42</v>
      </c>
      <c r="M5" s="271" t="s">
        <v>83</v>
      </c>
      <c r="N5" s="271" t="s">
        <v>40</v>
      </c>
      <c r="O5" s="329" t="s">
        <v>44</v>
      </c>
      <c r="P5" s="337" t="s">
        <v>55</v>
      </c>
      <c r="Q5" s="272" t="s">
        <v>56</v>
      </c>
      <c r="R5" s="246"/>
      <c r="S5" s="201"/>
      <c r="U5" s="201"/>
      <c r="V5" s="201"/>
      <c r="W5" s="201"/>
      <c r="Y5" s="200"/>
    </row>
    <row r="6" spans="1:25" x14ac:dyDescent="0.25">
      <c r="A6" s="152"/>
      <c r="B6" s="278"/>
      <c r="C6" s="279"/>
      <c r="D6" s="279"/>
      <c r="E6" s="280"/>
      <c r="F6" s="280"/>
      <c r="G6" s="279"/>
      <c r="H6" s="280"/>
      <c r="I6" s="280"/>
      <c r="J6" s="281"/>
      <c r="K6" s="210">
        <v>1</v>
      </c>
      <c r="L6" s="210"/>
      <c r="M6" s="269"/>
      <c r="N6" s="210"/>
      <c r="O6" s="330"/>
      <c r="P6" s="338"/>
      <c r="Q6" s="320"/>
      <c r="R6" s="247"/>
      <c r="S6" s="203"/>
      <c r="U6" s="202"/>
      <c r="V6" s="203"/>
      <c r="W6" s="203"/>
      <c r="Y6" s="204"/>
    </row>
    <row r="7" spans="1:25" x14ac:dyDescent="0.25">
      <c r="A7" s="152"/>
      <c r="B7" s="292" t="s">
        <v>8</v>
      </c>
      <c r="C7" s="293">
        <v>1465</v>
      </c>
      <c r="D7" s="293" t="s">
        <v>65</v>
      </c>
      <c r="E7" s="294" t="s">
        <v>0</v>
      </c>
      <c r="F7" s="295" t="s">
        <v>7</v>
      </c>
      <c r="G7" s="296">
        <v>150</v>
      </c>
      <c r="H7" s="297">
        <v>134600000</v>
      </c>
      <c r="I7" s="298">
        <f t="shared" ref="I7:I15" si="0">H7/(G7*$I$4)</f>
        <v>0.89733333333333332</v>
      </c>
      <c r="J7" s="297">
        <v>20000000</v>
      </c>
      <c r="K7" s="299">
        <f>$K$6-(J7/H7)</f>
        <v>0.85141158989598809</v>
      </c>
      <c r="L7" s="300">
        <v>1.0683</v>
      </c>
      <c r="M7" s="301">
        <f>(J7/$L$2)*L7</f>
        <v>213660</v>
      </c>
      <c r="N7" s="302">
        <v>0.3569</v>
      </c>
      <c r="O7" s="331">
        <f>(H7/$L$2)*N7</f>
        <v>480387.39999999997</v>
      </c>
      <c r="P7" s="339">
        <f>(H7/$L$2)*L7</f>
        <v>1437931.8</v>
      </c>
      <c r="Q7" s="303">
        <f>(H7/$L$2)*N7</f>
        <v>480387.39999999997</v>
      </c>
      <c r="R7" s="248"/>
      <c r="S7" s="206"/>
      <c r="U7" s="203"/>
      <c r="V7" s="206"/>
      <c r="W7" s="206"/>
      <c r="Y7" s="207"/>
    </row>
    <row r="8" spans="1:25" x14ac:dyDescent="0.25">
      <c r="A8" s="152"/>
      <c r="B8" s="282" t="s">
        <v>8</v>
      </c>
      <c r="C8" s="283">
        <v>1787</v>
      </c>
      <c r="D8" s="283" t="s">
        <v>65</v>
      </c>
      <c r="E8" s="284" t="s">
        <v>1</v>
      </c>
      <c r="F8" s="285" t="s">
        <v>7</v>
      </c>
      <c r="G8" s="286">
        <v>400</v>
      </c>
      <c r="H8" s="287">
        <v>480000000</v>
      </c>
      <c r="I8" s="288">
        <f t="shared" si="0"/>
        <v>1.2</v>
      </c>
      <c r="J8" s="287">
        <v>20000001</v>
      </c>
      <c r="K8" s="289">
        <f t="shared" ref="K8:K15" si="1">$K$6-(J8/H8)</f>
        <v>0.95833333124999998</v>
      </c>
      <c r="L8" s="211">
        <v>0.96030000000000004</v>
      </c>
      <c r="M8" s="257">
        <f>(J8/$L$2)*L8</f>
        <v>192060.00960300001</v>
      </c>
      <c r="N8" s="212">
        <v>0.29310000000000003</v>
      </c>
      <c r="O8" s="332">
        <f t="shared" ref="O8:O34" si="2">(H8/$L$2)*N8</f>
        <v>1406880.0000000002</v>
      </c>
      <c r="P8" s="340">
        <f t="shared" ref="P8:P34" si="3">(H8/$L$2)*L8</f>
        <v>4609440</v>
      </c>
      <c r="Q8" s="273">
        <f t="shared" ref="Q8:Q34" si="4">(H8/$L$2)*N8</f>
        <v>1406880.0000000002</v>
      </c>
      <c r="R8" s="248"/>
      <c r="S8" s="206"/>
      <c r="U8" s="203"/>
      <c r="V8" s="206"/>
      <c r="W8" s="206"/>
      <c r="Y8" s="204"/>
    </row>
    <row r="9" spans="1:25" x14ac:dyDescent="0.25">
      <c r="A9" s="152"/>
      <c r="B9" s="292" t="s">
        <v>8</v>
      </c>
      <c r="C9" s="293">
        <v>1729</v>
      </c>
      <c r="D9" s="293" t="s">
        <v>65</v>
      </c>
      <c r="E9" s="294" t="s">
        <v>2</v>
      </c>
      <c r="F9" s="295" t="s">
        <v>7</v>
      </c>
      <c r="G9" s="296">
        <v>200</v>
      </c>
      <c r="H9" s="297">
        <v>350000000</v>
      </c>
      <c r="I9" s="298">
        <f t="shared" si="0"/>
        <v>1.75</v>
      </c>
      <c r="J9" s="297">
        <v>20000002</v>
      </c>
      <c r="K9" s="299">
        <f t="shared" si="1"/>
        <v>0.94285713714285713</v>
      </c>
      <c r="L9" s="300">
        <v>0.96030000000000004</v>
      </c>
      <c r="M9" s="301">
        <f>(J9/$L$2)*L9</f>
        <v>192060.019206</v>
      </c>
      <c r="N9" s="302">
        <v>0.29310000000000003</v>
      </c>
      <c r="O9" s="331">
        <f t="shared" si="2"/>
        <v>1025850.0000000001</v>
      </c>
      <c r="P9" s="339">
        <f t="shared" si="3"/>
        <v>3361050</v>
      </c>
      <c r="Q9" s="303">
        <f t="shared" si="4"/>
        <v>1025850.0000000001</v>
      </c>
      <c r="R9" s="248"/>
      <c r="S9" s="206"/>
      <c r="U9" s="203"/>
      <c r="V9" s="206"/>
      <c r="W9" s="206"/>
      <c r="Y9" s="204"/>
    </row>
    <row r="10" spans="1:25" x14ac:dyDescent="0.25">
      <c r="A10" s="152"/>
      <c r="B10" s="290" t="s">
        <v>14</v>
      </c>
      <c r="C10" s="286">
        <v>1364</v>
      </c>
      <c r="D10" s="286" t="s">
        <v>65</v>
      </c>
      <c r="E10" s="284" t="s">
        <v>15</v>
      </c>
      <c r="F10" s="285" t="s">
        <v>7</v>
      </c>
      <c r="G10" s="286">
        <v>150</v>
      </c>
      <c r="H10" s="287">
        <v>230000000</v>
      </c>
      <c r="I10" s="288">
        <f t="shared" si="0"/>
        <v>1.5333333333333334</v>
      </c>
      <c r="J10" s="287">
        <v>20000000</v>
      </c>
      <c r="K10" s="289">
        <f t="shared" si="1"/>
        <v>0.91304347826086962</v>
      </c>
      <c r="L10" s="211">
        <v>0.71960000000000002</v>
      </c>
      <c r="M10" s="257">
        <f>(J10/$L$2)*L10</f>
        <v>143920</v>
      </c>
      <c r="N10" s="212">
        <v>0.40590999999999999</v>
      </c>
      <c r="O10" s="332">
        <f t="shared" si="2"/>
        <v>933593</v>
      </c>
      <c r="P10" s="340">
        <f t="shared" si="3"/>
        <v>1655080</v>
      </c>
      <c r="Q10" s="273">
        <f t="shared" si="4"/>
        <v>933593</v>
      </c>
      <c r="R10" s="248"/>
      <c r="S10" s="206"/>
      <c r="U10" s="203"/>
      <c r="V10" s="206"/>
      <c r="W10" s="206"/>
      <c r="Y10" s="204"/>
    </row>
    <row r="11" spans="1:25" x14ac:dyDescent="0.25">
      <c r="A11" s="152"/>
      <c r="B11" s="304" t="s">
        <v>17</v>
      </c>
      <c r="C11" s="296">
        <v>1949</v>
      </c>
      <c r="D11" s="296" t="s">
        <v>65</v>
      </c>
      <c r="E11" s="294" t="s">
        <v>18</v>
      </c>
      <c r="F11" s="295" t="s">
        <v>7</v>
      </c>
      <c r="G11" s="296">
        <v>150</v>
      </c>
      <c r="H11" s="305">
        <v>91844314</v>
      </c>
      <c r="I11" s="306">
        <f t="shared" si="0"/>
        <v>0.6122954266666667</v>
      </c>
      <c r="J11" s="305">
        <v>20000000</v>
      </c>
      <c r="K11" s="299">
        <f t="shared" si="1"/>
        <v>0.78224019398740352</v>
      </c>
      <c r="L11" s="300">
        <v>1.0133000000000001</v>
      </c>
      <c r="M11" s="301">
        <f>(J11/$L$2)*L11</f>
        <v>202660.00000000003</v>
      </c>
      <c r="N11" s="302">
        <v>0.29520000000000002</v>
      </c>
      <c r="O11" s="331">
        <f t="shared" si="2"/>
        <v>271124.41492800001</v>
      </c>
      <c r="P11" s="339">
        <f t="shared" si="3"/>
        <v>930658.43376200006</v>
      </c>
      <c r="Q11" s="303">
        <f t="shared" si="4"/>
        <v>271124.41492800001</v>
      </c>
      <c r="R11" s="248"/>
      <c r="S11" s="208"/>
      <c r="U11" s="203"/>
      <c r="V11" s="206"/>
      <c r="W11" s="208"/>
      <c r="Y11" s="204"/>
    </row>
    <row r="12" spans="1:25" ht="21" x14ac:dyDescent="0.25">
      <c r="A12" s="152"/>
      <c r="B12" s="290" t="s">
        <v>19</v>
      </c>
      <c r="C12" s="286">
        <v>1811</v>
      </c>
      <c r="D12" s="286" t="s">
        <v>78</v>
      </c>
      <c r="E12" s="284" t="s">
        <v>20</v>
      </c>
      <c r="F12" s="285" t="s">
        <v>7</v>
      </c>
      <c r="G12" s="286">
        <v>250</v>
      </c>
      <c r="H12" s="274">
        <v>225000000</v>
      </c>
      <c r="I12" s="291">
        <f t="shared" si="0"/>
        <v>0.9</v>
      </c>
      <c r="J12" s="274">
        <v>20000000</v>
      </c>
      <c r="K12" s="289">
        <f t="shared" si="1"/>
        <v>0.91111111111111109</v>
      </c>
      <c r="L12" s="211">
        <v>0.91769999999999996</v>
      </c>
      <c r="M12" s="257">
        <f>(J12/$L$2)*L12</f>
        <v>183540</v>
      </c>
      <c r="N12" s="212">
        <v>0.15010000000000001</v>
      </c>
      <c r="O12" s="332">
        <f t="shared" si="2"/>
        <v>337725</v>
      </c>
      <c r="P12" s="340">
        <f t="shared" si="3"/>
        <v>2064825</v>
      </c>
      <c r="Q12" s="273">
        <f t="shared" si="4"/>
        <v>337725</v>
      </c>
      <c r="R12" s="248"/>
      <c r="S12" s="208"/>
      <c r="U12" s="203"/>
      <c r="V12" s="206"/>
      <c r="W12" s="208"/>
      <c r="Y12" s="204"/>
    </row>
    <row r="13" spans="1:25" x14ac:dyDescent="0.25">
      <c r="A13" s="152"/>
      <c r="B13" s="304" t="s">
        <v>21</v>
      </c>
      <c r="C13" s="296">
        <v>1977</v>
      </c>
      <c r="D13" s="296" t="s">
        <v>65</v>
      </c>
      <c r="E13" s="294" t="s">
        <v>22</v>
      </c>
      <c r="F13" s="295" t="s">
        <v>7</v>
      </c>
      <c r="G13" s="296">
        <v>175</v>
      </c>
      <c r="H13" s="305">
        <v>275490000</v>
      </c>
      <c r="I13" s="306">
        <f t="shared" si="0"/>
        <v>1.5742285714285715</v>
      </c>
      <c r="J13" s="305">
        <v>15000000</v>
      </c>
      <c r="K13" s="299">
        <f t="shared" si="1"/>
        <v>0.94555156267015139</v>
      </c>
      <c r="L13" s="300">
        <v>0.96030000000000004</v>
      </c>
      <c r="M13" s="301">
        <f>(J13/$L$2)*L13</f>
        <v>144045</v>
      </c>
      <c r="N13" s="302">
        <v>0.1082</v>
      </c>
      <c r="O13" s="331">
        <f t="shared" si="2"/>
        <v>298080.18</v>
      </c>
      <c r="P13" s="339">
        <f t="shared" si="3"/>
        <v>2645530.4700000002</v>
      </c>
      <c r="Q13" s="303">
        <f t="shared" si="4"/>
        <v>298080.18</v>
      </c>
      <c r="R13" s="248"/>
      <c r="S13" s="208"/>
      <c r="U13" s="203"/>
      <c r="V13" s="206"/>
      <c r="W13" s="208"/>
      <c r="Y13" s="204"/>
    </row>
    <row r="14" spans="1:25" x14ac:dyDescent="0.25">
      <c r="A14" s="152"/>
      <c r="B14" s="290" t="s">
        <v>21</v>
      </c>
      <c r="C14" s="286">
        <v>1879</v>
      </c>
      <c r="D14" s="286" t="s">
        <v>65</v>
      </c>
      <c r="E14" s="284" t="s">
        <v>18</v>
      </c>
      <c r="F14" s="285" t="s">
        <v>7</v>
      </c>
      <c r="G14" s="286">
        <v>150</v>
      </c>
      <c r="H14" s="274">
        <v>91844314</v>
      </c>
      <c r="I14" s="291">
        <f t="shared" si="0"/>
        <v>0.6122954266666667</v>
      </c>
      <c r="J14" s="274">
        <v>15000000</v>
      </c>
      <c r="K14" s="289">
        <f t="shared" si="1"/>
        <v>0.83668014549055258</v>
      </c>
      <c r="L14" s="211">
        <v>0.96030000000000004</v>
      </c>
      <c r="M14" s="257">
        <f>(J14/$L$2)*L14</f>
        <v>144045</v>
      </c>
      <c r="N14" s="212">
        <v>0.1082</v>
      </c>
      <c r="O14" s="332">
        <f t="shared" si="2"/>
        <v>99375.547748000012</v>
      </c>
      <c r="P14" s="340">
        <f t="shared" si="3"/>
        <v>881980.94734200009</v>
      </c>
      <c r="Q14" s="273">
        <f t="shared" si="4"/>
        <v>99375.547748000012</v>
      </c>
      <c r="R14" s="248"/>
      <c r="S14" s="208"/>
      <c r="U14" s="203"/>
      <c r="V14" s="206"/>
      <c r="W14" s="208"/>
      <c r="Y14" s="204"/>
    </row>
    <row r="15" spans="1:25" x14ac:dyDescent="0.25">
      <c r="A15" s="152"/>
      <c r="B15" s="304" t="s">
        <v>23</v>
      </c>
      <c r="C15" s="296">
        <v>1838</v>
      </c>
      <c r="D15" s="296" t="s">
        <v>65</v>
      </c>
      <c r="E15" s="294" t="s">
        <v>24</v>
      </c>
      <c r="F15" s="295" t="s">
        <v>7</v>
      </c>
      <c r="G15" s="296">
        <v>110</v>
      </c>
      <c r="H15" s="305">
        <v>99000000</v>
      </c>
      <c r="I15" s="306">
        <f t="shared" si="0"/>
        <v>0.9</v>
      </c>
      <c r="J15" s="305">
        <v>25000000</v>
      </c>
      <c r="K15" s="299">
        <f t="shared" si="1"/>
        <v>0.7474747474747474</v>
      </c>
      <c r="L15" s="300">
        <v>1.0283</v>
      </c>
      <c r="M15" s="301">
        <f>(J15/$L$2)*L15</f>
        <v>257075</v>
      </c>
      <c r="N15" s="302">
        <v>0.40029999999999999</v>
      </c>
      <c r="O15" s="331">
        <f t="shared" si="2"/>
        <v>396297</v>
      </c>
      <c r="P15" s="339">
        <f t="shared" si="3"/>
        <v>1018017</v>
      </c>
      <c r="Q15" s="303">
        <f t="shared" si="4"/>
        <v>396297</v>
      </c>
      <c r="R15" s="248"/>
      <c r="S15" s="208"/>
      <c r="U15" s="203"/>
      <c r="V15" s="206"/>
      <c r="W15" s="208"/>
      <c r="Y15" s="204"/>
    </row>
    <row r="16" spans="1:25" x14ac:dyDescent="0.25">
      <c r="A16" s="152"/>
      <c r="B16" s="290" t="s">
        <v>25</v>
      </c>
      <c r="C16" s="286">
        <v>1456</v>
      </c>
      <c r="D16" s="286" t="s">
        <v>65</v>
      </c>
      <c r="E16" s="284" t="s">
        <v>27</v>
      </c>
      <c r="F16" s="285" t="s">
        <v>26</v>
      </c>
      <c r="G16" s="286"/>
      <c r="H16" s="274">
        <f>J41</f>
        <v>12974293.423</v>
      </c>
      <c r="I16" s="291"/>
      <c r="J16" s="274"/>
      <c r="K16" s="289"/>
      <c r="L16" s="211"/>
      <c r="M16" s="257">
        <f>(J16/$L$2)*L16</f>
        <v>0</v>
      </c>
      <c r="N16" s="212"/>
      <c r="O16" s="332">
        <f t="shared" si="2"/>
        <v>0</v>
      </c>
      <c r="P16" s="340">
        <f t="shared" si="3"/>
        <v>0</v>
      </c>
      <c r="Q16" s="273">
        <f t="shared" si="4"/>
        <v>0</v>
      </c>
      <c r="R16" s="248"/>
      <c r="S16" s="208"/>
      <c r="U16" s="203"/>
      <c r="V16" s="206"/>
      <c r="W16" s="208"/>
      <c r="Y16" s="204"/>
    </row>
    <row r="17" spans="1:25" x14ac:dyDescent="0.25">
      <c r="A17" s="152"/>
      <c r="B17" s="292" t="s">
        <v>46</v>
      </c>
      <c r="C17" s="293">
        <v>1455</v>
      </c>
      <c r="D17" s="293" t="s">
        <v>66</v>
      </c>
      <c r="E17" s="294" t="s">
        <v>27</v>
      </c>
      <c r="F17" s="295" t="s">
        <v>26</v>
      </c>
      <c r="G17" s="296">
        <v>65</v>
      </c>
      <c r="H17" s="297">
        <v>66094210</v>
      </c>
      <c r="I17" s="298">
        <f>H17/(G17*$I$4)</f>
        <v>1.016834</v>
      </c>
      <c r="J17" s="297">
        <v>20000000</v>
      </c>
      <c r="K17" s="299">
        <f>$K$6-(J17/H17)</f>
        <v>0.69740163321416504</v>
      </c>
      <c r="L17" s="300">
        <v>0.75749999999999995</v>
      </c>
      <c r="M17" s="301">
        <f>(J17/$L$2)*L17</f>
        <v>151500</v>
      </c>
      <c r="N17" s="302">
        <v>0.39550000000000002</v>
      </c>
      <c r="O17" s="331">
        <f t="shared" si="2"/>
        <v>261402.60055</v>
      </c>
      <c r="P17" s="339">
        <f t="shared" si="3"/>
        <v>500663.64074999996</v>
      </c>
      <c r="Q17" s="303">
        <f t="shared" si="4"/>
        <v>261402.60055</v>
      </c>
      <c r="R17" s="248"/>
      <c r="S17" s="206"/>
      <c r="U17" s="203"/>
      <c r="V17" s="206"/>
      <c r="W17" s="206"/>
      <c r="Y17" s="207"/>
    </row>
    <row r="18" spans="1:25" x14ac:dyDescent="0.25">
      <c r="A18" s="152"/>
      <c r="B18" s="282" t="s">
        <v>47</v>
      </c>
      <c r="C18" s="283">
        <v>1454</v>
      </c>
      <c r="D18" s="283" t="s">
        <v>79</v>
      </c>
      <c r="E18" s="284" t="s">
        <v>27</v>
      </c>
      <c r="F18" s="285" t="s">
        <v>26</v>
      </c>
      <c r="G18" s="286"/>
      <c r="H18" s="287">
        <f>J42</f>
        <v>13588969.575999999</v>
      </c>
      <c r="I18" s="288"/>
      <c r="J18" s="287"/>
      <c r="K18" s="289"/>
      <c r="L18" s="211"/>
      <c r="M18" s="257">
        <f>(J18/$L$2)*L18</f>
        <v>0</v>
      </c>
      <c r="N18" s="212"/>
      <c r="O18" s="332">
        <f t="shared" si="2"/>
        <v>0</v>
      </c>
      <c r="P18" s="340">
        <f t="shared" si="3"/>
        <v>0</v>
      </c>
      <c r="Q18" s="273">
        <f t="shared" si="4"/>
        <v>0</v>
      </c>
      <c r="R18" s="248"/>
      <c r="S18" s="206"/>
      <c r="U18" s="203"/>
      <c r="V18" s="206"/>
      <c r="W18" s="206"/>
      <c r="Y18" s="204"/>
    </row>
    <row r="19" spans="1:25" x14ac:dyDescent="0.25">
      <c r="A19" s="152"/>
      <c r="B19" s="292" t="s">
        <v>48</v>
      </c>
      <c r="C19" s="293">
        <v>1457</v>
      </c>
      <c r="D19" s="293" t="s">
        <v>79</v>
      </c>
      <c r="E19" s="294" t="s">
        <v>27</v>
      </c>
      <c r="F19" s="295" t="s">
        <v>26</v>
      </c>
      <c r="G19" s="296"/>
      <c r="H19" s="297">
        <f>J43</f>
        <v>19147492.637000002</v>
      </c>
      <c r="I19" s="298"/>
      <c r="J19" s="297"/>
      <c r="K19" s="299"/>
      <c r="L19" s="300"/>
      <c r="M19" s="301">
        <f>(J19/$L$2)*L19</f>
        <v>0</v>
      </c>
      <c r="N19" s="302"/>
      <c r="O19" s="331">
        <f t="shared" si="2"/>
        <v>0</v>
      </c>
      <c r="P19" s="339">
        <f t="shared" si="3"/>
        <v>0</v>
      </c>
      <c r="Q19" s="303">
        <f t="shared" si="4"/>
        <v>0</v>
      </c>
      <c r="R19" s="248"/>
      <c r="S19" s="206"/>
      <c r="U19" s="203"/>
      <c r="V19" s="206"/>
      <c r="W19" s="206"/>
      <c r="Y19" s="204"/>
    </row>
    <row r="20" spans="1:25" x14ac:dyDescent="0.25">
      <c r="A20" s="152"/>
      <c r="B20" s="67" t="s">
        <v>46</v>
      </c>
      <c r="C20" s="71">
        <v>1589</v>
      </c>
      <c r="D20" s="71" t="s">
        <v>79</v>
      </c>
      <c r="E20" s="75" t="s">
        <v>49</v>
      </c>
      <c r="F20" s="15" t="s">
        <v>26</v>
      </c>
      <c r="G20" s="71">
        <v>125</v>
      </c>
      <c r="H20" s="16">
        <v>121400139</v>
      </c>
      <c r="I20" s="213">
        <f t="shared" ref="I20:I34" si="5">H20/(G20*$I$4)</f>
        <v>0.97120111200000003</v>
      </c>
      <c r="J20" s="16">
        <v>20000000</v>
      </c>
      <c r="K20" s="17">
        <f t="shared" ref="K20:K26" si="6">$K$6-(J20/H20)</f>
        <v>0.8352555428293208</v>
      </c>
      <c r="L20" s="211">
        <v>0.96299999999999997</v>
      </c>
      <c r="M20" s="256">
        <f>(J20/$L$2)*L20</f>
        <v>192600</v>
      </c>
      <c r="N20" s="212">
        <v>0.19</v>
      </c>
      <c r="O20" s="332">
        <f t="shared" si="2"/>
        <v>230660.26409999997</v>
      </c>
      <c r="P20" s="340">
        <f t="shared" si="3"/>
        <v>1169083.3385699999</v>
      </c>
      <c r="Q20" s="273">
        <f t="shared" si="4"/>
        <v>230660.26409999997</v>
      </c>
      <c r="R20" s="248"/>
      <c r="S20" s="206"/>
      <c r="U20" s="203"/>
      <c r="V20" s="206"/>
      <c r="W20" s="206"/>
      <c r="Y20" s="204"/>
    </row>
    <row r="21" spans="1:25" x14ac:dyDescent="0.25">
      <c r="A21" s="152"/>
      <c r="B21" s="304" t="s">
        <v>46</v>
      </c>
      <c r="C21" s="296">
        <v>1603</v>
      </c>
      <c r="D21" s="296" t="s">
        <v>79</v>
      </c>
      <c r="E21" s="294" t="s">
        <v>50</v>
      </c>
      <c r="F21" s="295" t="s">
        <v>7</v>
      </c>
      <c r="G21" s="296">
        <v>272</v>
      </c>
      <c r="H21" s="305">
        <v>223040000</v>
      </c>
      <c r="I21" s="306">
        <f t="shared" si="5"/>
        <v>0.82</v>
      </c>
      <c r="J21" s="305">
        <v>20000000</v>
      </c>
      <c r="K21" s="299">
        <f t="shared" si="6"/>
        <v>0.91032998565279766</v>
      </c>
      <c r="L21" s="300">
        <v>1.0548</v>
      </c>
      <c r="M21" s="301">
        <f>(J21/$L$2)*L21</f>
        <v>210960</v>
      </c>
      <c r="N21" s="302">
        <v>0.09</v>
      </c>
      <c r="O21" s="331">
        <f t="shared" si="2"/>
        <v>200736</v>
      </c>
      <c r="P21" s="339">
        <f t="shared" si="3"/>
        <v>2352625.92</v>
      </c>
      <c r="Q21" s="303">
        <f t="shared" si="4"/>
        <v>200736</v>
      </c>
      <c r="R21" s="248"/>
      <c r="S21" s="208"/>
      <c r="U21" s="203"/>
      <c r="V21" s="206"/>
      <c r="W21" s="208"/>
      <c r="Y21" s="204"/>
    </row>
    <row r="22" spans="1:25" x14ac:dyDescent="0.25">
      <c r="A22" s="152"/>
      <c r="B22" s="67" t="s">
        <v>46</v>
      </c>
      <c r="C22" s="71">
        <v>1901</v>
      </c>
      <c r="D22" s="71" t="s">
        <v>80</v>
      </c>
      <c r="E22" s="75" t="s">
        <v>51</v>
      </c>
      <c r="F22" s="15" t="s">
        <v>7</v>
      </c>
      <c r="G22" s="71">
        <v>200</v>
      </c>
      <c r="H22" s="25">
        <v>200000000</v>
      </c>
      <c r="I22" s="214">
        <f t="shared" si="5"/>
        <v>1</v>
      </c>
      <c r="J22" s="25">
        <v>20000000</v>
      </c>
      <c r="K22" s="17">
        <f t="shared" si="6"/>
        <v>0.9</v>
      </c>
      <c r="L22" s="211">
        <v>0.96299999999999997</v>
      </c>
      <c r="M22" s="256">
        <f>(J22/$L$2)*L22</f>
        <v>192600</v>
      </c>
      <c r="N22" s="212">
        <v>0.19270000000000001</v>
      </c>
      <c r="O22" s="332">
        <f t="shared" si="2"/>
        <v>385400</v>
      </c>
      <c r="P22" s="340">
        <f t="shared" si="3"/>
        <v>1926000</v>
      </c>
      <c r="Q22" s="273">
        <f t="shared" si="4"/>
        <v>385400</v>
      </c>
      <c r="R22" s="248"/>
      <c r="S22" s="208"/>
      <c r="U22" s="203"/>
      <c r="V22" s="206"/>
      <c r="W22" s="208"/>
      <c r="Y22" s="204"/>
    </row>
    <row r="23" spans="1:25" x14ac:dyDescent="0.25">
      <c r="A23" s="152"/>
      <c r="B23" s="304" t="s">
        <v>52</v>
      </c>
      <c r="C23" s="296">
        <v>1842</v>
      </c>
      <c r="D23" s="296" t="s">
        <v>77</v>
      </c>
      <c r="E23" s="294" t="s">
        <v>53</v>
      </c>
      <c r="F23" s="295" t="s">
        <v>7</v>
      </c>
      <c r="G23" s="296">
        <v>100</v>
      </c>
      <c r="H23" s="305">
        <v>98465978</v>
      </c>
      <c r="I23" s="306">
        <f t="shared" si="5"/>
        <v>0.98465977999999998</v>
      </c>
      <c r="J23" s="305">
        <v>30000000</v>
      </c>
      <c r="K23" s="299">
        <f t="shared" si="6"/>
        <v>0.69532623745432154</v>
      </c>
      <c r="L23" s="300">
        <v>0.96340000000000003</v>
      </c>
      <c r="M23" s="301">
        <f>(J23/$L$2)*L23</f>
        <v>289020</v>
      </c>
      <c r="N23" s="302">
        <v>0.28089999999999998</v>
      </c>
      <c r="O23" s="331">
        <f t="shared" si="2"/>
        <v>276590.932202</v>
      </c>
      <c r="P23" s="339">
        <f t="shared" si="3"/>
        <v>948621.23205200001</v>
      </c>
      <c r="Q23" s="303">
        <f t="shared" si="4"/>
        <v>276590.932202</v>
      </c>
      <c r="R23" s="248"/>
      <c r="S23" s="208"/>
      <c r="U23" s="203"/>
      <c r="V23" s="206"/>
      <c r="W23" s="208"/>
      <c r="Y23" s="204"/>
    </row>
    <row r="24" spans="1:25" x14ac:dyDescent="0.25">
      <c r="A24" s="152"/>
      <c r="B24" s="67" t="s">
        <v>52</v>
      </c>
      <c r="C24" s="71">
        <v>1498</v>
      </c>
      <c r="D24" s="71" t="s">
        <v>77</v>
      </c>
      <c r="E24" s="75" t="s">
        <v>53</v>
      </c>
      <c r="F24" s="15" t="s">
        <v>7</v>
      </c>
      <c r="G24" s="71">
        <v>200</v>
      </c>
      <c r="H24" s="25">
        <v>192371452</v>
      </c>
      <c r="I24" s="214">
        <f t="shared" si="5"/>
        <v>0.96185726000000005</v>
      </c>
      <c r="J24" s="25">
        <v>30000000</v>
      </c>
      <c r="K24" s="17">
        <f t="shared" si="6"/>
        <v>0.8440517047196795</v>
      </c>
      <c r="L24" s="211">
        <v>0.97</v>
      </c>
      <c r="M24" s="256">
        <f>(J24/$L$2)*L24</f>
        <v>291000</v>
      </c>
      <c r="N24" s="212">
        <v>0.31309999999999999</v>
      </c>
      <c r="O24" s="332">
        <f t="shared" si="2"/>
        <v>602315.01621199993</v>
      </c>
      <c r="P24" s="340">
        <f t="shared" si="3"/>
        <v>1866003.0844000001</v>
      </c>
      <c r="Q24" s="273">
        <f t="shared" si="4"/>
        <v>602315.01621199993</v>
      </c>
      <c r="R24" s="248"/>
      <c r="S24" s="208"/>
      <c r="U24" s="203"/>
      <c r="V24" s="206"/>
      <c r="W24" s="208"/>
      <c r="Y24" s="204"/>
    </row>
    <row r="25" spans="1:25" x14ac:dyDescent="0.25">
      <c r="A25" s="152"/>
      <c r="B25" s="304" t="s">
        <v>52</v>
      </c>
      <c r="C25" s="296">
        <v>1800</v>
      </c>
      <c r="D25" s="296" t="s">
        <v>77</v>
      </c>
      <c r="E25" s="294" t="s">
        <v>54</v>
      </c>
      <c r="F25" s="295" t="s">
        <v>7</v>
      </c>
      <c r="G25" s="296">
        <v>235</v>
      </c>
      <c r="H25" s="305">
        <v>416500000</v>
      </c>
      <c r="I25" s="306">
        <f t="shared" si="5"/>
        <v>1.7723404255319148</v>
      </c>
      <c r="J25" s="305">
        <v>30000000</v>
      </c>
      <c r="K25" s="299">
        <f t="shared" si="6"/>
        <v>0.92797118847539017</v>
      </c>
      <c r="L25" s="300">
        <v>0.96340000000000003</v>
      </c>
      <c r="M25" s="301">
        <f>(J25/$L$2)*L25</f>
        <v>289020</v>
      </c>
      <c r="N25" s="302">
        <v>0.28089999999999998</v>
      </c>
      <c r="O25" s="331">
        <f t="shared" si="2"/>
        <v>1169948.5</v>
      </c>
      <c r="P25" s="339">
        <f t="shared" si="3"/>
        <v>4012561</v>
      </c>
      <c r="Q25" s="303">
        <f t="shared" si="4"/>
        <v>1169948.5</v>
      </c>
      <c r="R25" s="248"/>
      <c r="S25" s="208"/>
      <c r="U25" s="203"/>
      <c r="V25" s="206"/>
      <c r="W25" s="208"/>
      <c r="Y25" s="204"/>
    </row>
    <row r="26" spans="1:25" x14ac:dyDescent="0.25">
      <c r="A26" s="152"/>
      <c r="B26" s="67" t="s">
        <v>57</v>
      </c>
      <c r="C26" s="71">
        <v>1542</v>
      </c>
      <c r="D26" s="71" t="s">
        <v>81</v>
      </c>
      <c r="E26" s="75" t="s">
        <v>58</v>
      </c>
      <c r="F26" s="15" t="s">
        <v>7</v>
      </c>
      <c r="G26" s="71">
        <v>72</v>
      </c>
      <c r="H26" s="25">
        <v>64800000</v>
      </c>
      <c r="I26" s="214">
        <f t="shared" si="5"/>
        <v>0.9</v>
      </c>
      <c r="J26" s="25">
        <v>25000000</v>
      </c>
      <c r="K26" s="17">
        <f t="shared" si="6"/>
        <v>0.61419753086419759</v>
      </c>
      <c r="L26" s="211">
        <v>0.91769999999999996</v>
      </c>
      <c r="M26" s="256">
        <f>(J26/$L$2)*L26</f>
        <v>229425</v>
      </c>
      <c r="N26" s="212">
        <v>0.30499999999999999</v>
      </c>
      <c r="O26" s="332">
        <f t="shared" si="2"/>
        <v>197640</v>
      </c>
      <c r="P26" s="340">
        <f t="shared" si="3"/>
        <v>594669.6</v>
      </c>
      <c r="Q26" s="273">
        <f t="shared" si="4"/>
        <v>197640</v>
      </c>
      <c r="R26" s="248"/>
      <c r="S26" s="208"/>
      <c r="U26" s="203"/>
      <c r="V26" s="206"/>
      <c r="W26" s="208"/>
      <c r="Y26" s="204"/>
    </row>
    <row r="27" spans="1:25" x14ac:dyDescent="0.25">
      <c r="A27" s="152"/>
      <c r="B27" s="304" t="s">
        <v>57</v>
      </c>
      <c r="C27" s="296">
        <v>1544</v>
      </c>
      <c r="D27" s="296" t="s">
        <v>81</v>
      </c>
      <c r="E27" s="294" t="s">
        <v>59</v>
      </c>
      <c r="F27" s="295" t="s">
        <v>7</v>
      </c>
      <c r="G27" s="296">
        <v>310</v>
      </c>
      <c r="H27" s="305">
        <v>274000000</v>
      </c>
      <c r="I27" s="306">
        <f t="shared" si="5"/>
        <v>0.88387096774193552</v>
      </c>
      <c r="J27" s="305">
        <v>25000000</v>
      </c>
      <c r="K27" s="299">
        <f t="shared" ref="K27:K32" si="7">$K$6-(J27/H27)</f>
        <v>0.90875912408759119</v>
      </c>
      <c r="L27" s="300">
        <v>0.91769999999999996</v>
      </c>
      <c r="M27" s="301">
        <f>(J27/$L$2)*L27</f>
        <v>229425</v>
      </c>
      <c r="N27" s="302">
        <v>0.30499999999999999</v>
      </c>
      <c r="O27" s="331">
        <f t="shared" si="2"/>
        <v>835700</v>
      </c>
      <c r="P27" s="339">
        <f t="shared" si="3"/>
        <v>2514498</v>
      </c>
      <c r="Q27" s="303">
        <f t="shared" si="4"/>
        <v>835700</v>
      </c>
      <c r="R27" s="248"/>
      <c r="S27" s="208"/>
      <c r="U27" s="203"/>
      <c r="V27" s="206"/>
      <c r="W27" s="208"/>
      <c r="Y27" s="204"/>
    </row>
    <row r="28" spans="1:25" x14ac:dyDescent="0.25">
      <c r="A28" s="152"/>
      <c r="B28" s="67" t="s">
        <v>60</v>
      </c>
      <c r="C28" s="71">
        <v>1830</v>
      </c>
      <c r="D28" s="71" t="s">
        <v>70</v>
      </c>
      <c r="E28" s="75" t="s">
        <v>63</v>
      </c>
      <c r="F28" s="15" t="s">
        <v>7</v>
      </c>
      <c r="G28" s="71">
        <v>240</v>
      </c>
      <c r="H28" s="25">
        <v>192000000</v>
      </c>
      <c r="I28" s="214">
        <f t="shared" si="5"/>
        <v>0.8</v>
      </c>
      <c r="J28" s="25">
        <v>30000000</v>
      </c>
      <c r="K28" s="17">
        <f t="shared" si="7"/>
        <v>0.84375</v>
      </c>
      <c r="L28" s="211">
        <v>0.95089999999999997</v>
      </c>
      <c r="M28" s="256">
        <f>(J28/$L$2)*L28</f>
        <v>285270</v>
      </c>
      <c r="N28" s="212">
        <v>0.23749999999999999</v>
      </c>
      <c r="O28" s="332">
        <f t="shared" si="2"/>
        <v>456000</v>
      </c>
      <c r="P28" s="340">
        <f t="shared" si="3"/>
        <v>1825728</v>
      </c>
      <c r="Q28" s="273">
        <f t="shared" si="4"/>
        <v>456000</v>
      </c>
      <c r="R28" s="248"/>
      <c r="S28" s="208"/>
      <c r="U28" s="203"/>
      <c r="V28" s="206"/>
      <c r="W28" s="208"/>
      <c r="Y28" s="204"/>
    </row>
    <row r="29" spans="1:25" x14ac:dyDescent="0.25">
      <c r="A29" s="152"/>
      <c r="B29" s="304" t="s">
        <v>60</v>
      </c>
      <c r="C29" s="296">
        <v>1900</v>
      </c>
      <c r="D29" s="296" t="s">
        <v>70</v>
      </c>
      <c r="E29" s="294" t="s">
        <v>51</v>
      </c>
      <c r="F29" s="295" t="s">
        <v>7</v>
      </c>
      <c r="G29" s="296">
        <v>250</v>
      </c>
      <c r="H29" s="305">
        <v>250000000</v>
      </c>
      <c r="I29" s="306">
        <f t="shared" si="5"/>
        <v>1</v>
      </c>
      <c r="J29" s="305">
        <v>30000000</v>
      </c>
      <c r="K29" s="299">
        <f t="shared" si="7"/>
        <v>0.88</v>
      </c>
      <c r="L29" s="300">
        <v>0.95089999999999997</v>
      </c>
      <c r="M29" s="301">
        <f>(J29/$L$2)*L29</f>
        <v>285270</v>
      </c>
      <c r="N29" s="302">
        <v>0.23749999999999999</v>
      </c>
      <c r="O29" s="331">
        <f t="shared" si="2"/>
        <v>593750</v>
      </c>
      <c r="P29" s="339">
        <f t="shared" si="3"/>
        <v>2377250</v>
      </c>
      <c r="Q29" s="303">
        <f t="shared" si="4"/>
        <v>593750</v>
      </c>
      <c r="R29" s="248"/>
      <c r="S29" s="208"/>
      <c r="U29" s="203"/>
      <c r="V29" s="206"/>
      <c r="W29" s="208"/>
      <c r="Y29" s="204"/>
    </row>
    <row r="30" spans="1:25" x14ac:dyDescent="0.25">
      <c r="A30" s="152"/>
      <c r="B30" s="67" t="s">
        <v>61</v>
      </c>
      <c r="C30" s="71">
        <v>1693</v>
      </c>
      <c r="D30" s="71" t="s">
        <v>72</v>
      </c>
      <c r="E30" s="75" t="s">
        <v>71</v>
      </c>
      <c r="F30" s="15" t="s">
        <v>7</v>
      </c>
      <c r="G30" s="71">
        <v>350</v>
      </c>
      <c r="H30" s="25">
        <v>282450000</v>
      </c>
      <c r="I30" s="214">
        <f t="shared" si="5"/>
        <v>0.80700000000000005</v>
      </c>
      <c r="J30" s="25">
        <v>40000000</v>
      </c>
      <c r="K30" s="17">
        <f t="shared" si="7"/>
        <v>0.85838201451584351</v>
      </c>
      <c r="L30" s="211">
        <v>0.96030000000000004</v>
      </c>
      <c r="M30" s="256">
        <f>(J30/$L$2)*L30</f>
        <v>384120</v>
      </c>
      <c r="N30" s="212">
        <v>0.32669999999999999</v>
      </c>
      <c r="O30" s="332">
        <f t="shared" si="2"/>
        <v>922764.15</v>
      </c>
      <c r="P30" s="340">
        <f t="shared" si="3"/>
        <v>2712367.35</v>
      </c>
      <c r="Q30" s="273">
        <f t="shared" si="4"/>
        <v>922764.15</v>
      </c>
      <c r="R30" s="248"/>
      <c r="S30" s="208"/>
      <c r="U30" s="203"/>
      <c r="V30" s="206"/>
      <c r="W30" s="208"/>
      <c r="Y30" s="204"/>
    </row>
    <row r="31" spans="1:25" x14ac:dyDescent="0.25">
      <c r="A31" s="152"/>
      <c r="B31" s="304" t="s">
        <v>61</v>
      </c>
      <c r="C31" s="296">
        <v>1896</v>
      </c>
      <c r="D31" s="296" t="s">
        <v>72</v>
      </c>
      <c r="E31" s="294" t="s">
        <v>73</v>
      </c>
      <c r="F31" s="295" t="s">
        <v>7</v>
      </c>
      <c r="G31" s="296">
        <v>220</v>
      </c>
      <c r="H31" s="305">
        <v>208900000</v>
      </c>
      <c r="I31" s="306">
        <f t="shared" si="5"/>
        <v>0.94954545454545458</v>
      </c>
      <c r="J31" s="305">
        <v>40000000</v>
      </c>
      <c r="K31" s="299">
        <f t="shared" si="7"/>
        <v>0.8085208233604595</v>
      </c>
      <c r="L31" s="300">
        <v>0.96030000000000004</v>
      </c>
      <c r="M31" s="301">
        <f>(J31/$L$2)*L31</f>
        <v>384120</v>
      </c>
      <c r="N31" s="302">
        <v>0.32669999999999999</v>
      </c>
      <c r="O31" s="331">
        <f t="shared" si="2"/>
        <v>682476.29999999993</v>
      </c>
      <c r="P31" s="339">
        <f t="shared" si="3"/>
        <v>2006066.7000000002</v>
      </c>
      <c r="Q31" s="303">
        <f t="shared" si="4"/>
        <v>682476.29999999993</v>
      </c>
      <c r="R31" s="248"/>
      <c r="S31" s="208"/>
      <c r="U31" s="203"/>
      <c r="V31" s="206"/>
      <c r="W31" s="208"/>
      <c r="Y31" s="204"/>
    </row>
    <row r="32" spans="1:25" x14ac:dyDescent="0.25">
      <c r="A32" s="152"/>
      <c r="B32" s="67" t="s">
        <v>62</v>
      </c>
      <c r="C32" s="71">
        <v>1973</v>
      </c>
      <c r="D32" s="71" t="s">
        <v>77</v>
      </c>
      <c r="E32" s="75" t="s">
        <v>74</v>
      </c>
      <c r="F32" s="15" t="s">
        <v>7</v>
      </c>
      <c r="G32" s="71">
        <v>125</v>
      </c>
      <c r="H32" s="25">
        <v>162175545</v>
      </c>
      <c r="I32" s="214">
        <f t="shared" si="5"/>
        <v>1.29740436</v>
      </c>
      <c r="J32" s="25">
        <v>40000000</v>
      </c>
      <c r="K32" s="17">
        <f t="shared" si="7"/>
        <v>0.75335368843681083</v>
      </c>
      <c r="L32" s="211">
        <v>0.872</v>
      </c>
      <c r="M32" s="256">
        <f>(J32/$L$2)*L32</f>
        <v>348800</v>
      </c>
      <c r="N32" s="212">
        <v>0.32</v>
      </c>
      <c r="O32" s="332">
        <f t="shared" si="2"/>
        <v>518961.74400000001</v>
      </c>
      <c r="P32" s="340">
        <f t="shared" si="3"/>
        <v>1414170.7523999999</v>
      </c>
      <c r="Q32" s="273">
        <f t="shared" si="4"/>
        <v>518961.74400000001</v>
      </c>
      <c r="R32" s="248"/>
      <c r="S32" s="208"/>
      <c r="U32" s="203"/>
      <c r="V32" s="206"/>
      <c r="W32" s="208"/>
      <c r="Y32" s="204"/>
    </row>
    <row r="33" spans="1:25" x14ac:dyDescent="0.25">
      <c r="A33" s="152"/>
      <c r="B33" s="304" t="s">
        <v>62</v>
      </c>
      <c r="C33" s="296">
        <v>1566</v>
      </c>
      <c r="D33" s="296" t="s">
        <v>77</v>
      </c>
      <c r="E33" s="294" t="s">
        <v>75</v>
      </c>
      <c r="F33" s="295" t="s">
        <v>7</v>
      </c>
      <c r="G33" s="296">
        <v>240</v>
      </c>
      <c r="H33" s="305">
        <v>192800000</v>
      </c>
      <c r="I33" s="306">
        <f t="shared" si="5"/>
        <v>0.80333333333333334</v>
      </c>
      <c r="J33" s="305">
        <v>40000000</v>
      </c>
      <c r="K33" s="299">
        <f t="shared" ref="K33:K34" si="8">$K$6-(J33/H33)</f>
        <v>0.79253112033195017</v>
      </c>
      <c r="L33" s="300">
        <v>0.90910000000000002</v>
      </c>
      <c r="M33" s="301">
        <f>(J33/$L$2)*L33</f>
        <v>363640</v>
      </c>
      <c r="N33" s="302">
        <v>0.32</v>
      </c>
      <c r="O33" s="331">
        <f t="shared" si="2"/>
        <v>616960</v>
      </c>
      <c r="P33" s="339">
        <f t="shared" si="3"/>
        <v>1752744.8</v>
      </c>
      <c r="Q33" s="303">
        <f t="shared" si="4"/>
        <v>616960</v>
      </c>
      <c r="R33" s="248"/>
      <c r="S33" s="208"/>
      <c r="U33" s="203"/>
      <c r="V33" s="206"/>
      <c r="W33" s="208"/>
      <c r="Y33" s="204"/>
    </row>
    <row r="34" spans="1:25" ht="21.6" thickBot="1" x14ac:dyDescent="0.3">
      <c r="A34" s="152"/>
      <c r="B34" s="67" t="s">
        <v>62</v>
      </c>
      <c r="C34" s="71">
        <v>1694</v>
      </c>
      <c r="D34" s="71" t="s">
        <v>77</v>
      </c>
      <c r="E34" s="75" t="s">
        <v>76</v>
      </c>
      <c r="F34" s="15" t="s">
        <v>7</v>
      </c>
      <c r="G34" s="71">
        <v>180</v>
      </c>
      <c r="H34" s="25">
        <v>176517600</v>
      </c>
      <c r="I34" s="214">
        <f t="shared" si="5"/>
        <v>0.98065333333333338</v>
      </c>
      <c r="J34" s="25">
        <v>40000000</v>
      </c>
      <c r="K34" s="17">
        <f t="shared" si="8"/>
        <v>0.77339370125132001</v>
      </c>
      <c r="L34" s="211">
        <v>0.872</v>
      </c>
      <c r="M34" s="256">
        <f>(J34/$L$2)*L34</f>
        <v>348800</v>
      </c>
      <c r="N34" s="212">
        <v>0.32</v>
      </c>
      <c r="O34" s="332">
        <f t="shared" si="2"/>
        <v>564856.32000000007</v>
      </c>
      <c r="P34" s="340">
        <f t="shared" si="3"/>
        <v>1539233.4720000001</v>
      </c>
      <c r="Q34" s="273">
        <f t="shared" si="4"/>
        <v>564856.32000000007</v>
      </c>
      <c r="R34" s="248"/>
      <c r="S34" s="208"/>
      <c r="U34" s="203"/>
      <c r="V34" s="206"/>
      <c r="W34" s="208"/>
      <c r="Y34" s="204"/>
    </row>
    <row r="35" spans="1:25" ht="14.4" thickBot="1" x14ac:dyDescent="0.3">
      <c r="A35" s="152"/>
      <c r="B35" s="309"/>
      <c r="C35" s="310"/>
      <c r="D35" s="311"/>
      <c r="E35" s="275" t="s">
        <v>82</v>
      </c>
      <c r="F35" s="307"/>
      <c r="G35" s="215">
        <f>SUM(G7:G34)</f>
        <v>4919</v>
      </c>
      <c r="H35" s="308">
        <f>SUM(H7:H34)</f>
        <v>5145004307.6359997</v>
      </c>
      <c r="I35" s="276"/>
      <c r="J35" s="276">
        <f>SUM(J7:J34)</f>
        <v>655000003</v>
      </c>
      <c r="K35" s="312"/>
      <c r="L35" s="313"/>
      <c r="M35" s="157">
        <f>SUM(M6:M34)</f>
        <v>6148635.0288089998</v>
      </c>
      <c r="N35" s="319"/>
      <c r="O35" s="333">
        <f>SUM(O7:O34)</f>
        <v>13765474.369740002</v>
      </c>
      <c r="P35" s="341">
        <f>SUM(P7:P34)</f>
        <v>48116800.541276008</v>
      </c>
      <c r="Q35" s="277">
        <f>SUM(Q7:Q34)</f>
        <v>13765474.369740002</v>
      </c>
      <c r="R35" s="248"/>
      <c r="S35" s="209"/>
      <c r="U35" s="205"/>
      <c r="V35" s="206"/>
      <c r="W35" s="209"/>
      <c r="Y35" s="207"/>
    </row>
    <row r="36" spans="1:25" ht="14.4" thickBot="1" x14ac:dyDescent="0.3">
      <c r="A36" s="152"/>
      <c r="B36" s="152"/>
      <c r="C36" s="96"/>
      <c r="D36" s="96"/>
      <c r="E36" s="152"/>
      <c r="F36" s="152"/>
      <c r="G36" s="96"/>
      <c r="H36" s="152"/>
      <c r="I36" s="152"/>
      <c r="J36" s="152"/>
      <c r="K36" s="96"/>
      <c r="L36" s="96"/>
      <c r="M36" s="96"/>
      <c r="N36" s="96"/>
      <c r="O36" s="96"/>
      <c r="P36" s="96"/>
      <c r="Q36" s="96"/>
      <c r="R36" s="96"/>
    </row>
    <row r="37" spans="1:25" ht="14.4" thickBot="1" x14ac:dyDescent="0.3">
      <c r="A37" s="152"/>
      <c r="B37" s="152"/>
      <c r="C37" s="96"/>
      <c r="D37" s="96"/>
      <c r="E37" s="152"/>
      <c r="F37" s="152"/>
      <c r="G37" s="96"/>
      <c r="H37" s="152"/>
      <c r="I37" s="152"/>
      <c r="J37" s="152"/>
      <c r="K37" s="96"/>
      <c r="L37" s="96"/>
      <c r="M37" s="314" t="s">
        <v>67</v>
      </c>
      <c r="N37" s="314"/>
      <c r="O37" s="315"/>
      <c r="P37" s="316">
        <f>P35-M35</f>
        <v>41968165.512467012</v>
      </c>
      <c r="Q37" s="96"/>
      <c r="R37" s="96"/>
    </row>
    <row r="38" spans="1:25" ht="14.4" thickBot="1" x14ac:dyDescent="0.3">
      <c r="A38" s="152"/>
      <c r="B38" s="152"/>
      <c r="C38" s="96"/>
      <c r="D38" s="96"/>
      <c r="E38" s="152"/>
      <c r="F38" s="152"/>
      <c r="G38" s="96"/>
      <c r="H38" s="152"/>
      <c r="I38" s="152"/>
      <c r="J38" s="152"/>
      <c r="K38" s="96"/>
      <c r="L38" s="96"/>
      <c r="M38" s="317" t="s">
        <v>68</v>
      </c>
      <c r="N38" s="317"/>
      <c r="O38" s="318"/>
      <c r="P38" s="316">
        <f>(P35-M35)*25</f>
        <v>1049204137.8116753</v>
      </c>
      <c r="Q38" s="96"/>
      <c r="R38" s="96"/>
    </row>
    <row r="39" spans="1:25" x14ac:dyDescent="0.25">
      <c r="A39" s="152"/>
      <c r="B39" s="152"/>
      <c r="C39" s="96"/>
      <c r="D39" s="96"/>
      <c r="E39" s="152"/>
      <c r="F39" s="152"/>
      <c r="G39" s="96"/>
      <c r="H39" s="342">
        <v>66094210</v>
      </c>
      <c r="I39" s="342"/>
      <c r="J39" s="343"/>
      <c r="K39" s="344"/>
      <c r="L39" s="96"/>
      <c r="M39" s="96"/>
      <c r="N39" s="96"/>
      <c r="O39" s="96"/>
      <c r="P39" s="96"/>
      <c r="Q39" s="96"/>
      <c r="R39" s="96"/>
    </row>
    <row r="40" spans="1:25" x14ac:dyDescent="0.25">
      <c r="A40" s="152"/>
      <c r="B40" s="152"/>
      <c r="C40" s="96"/>
      <c r="D40" s="96"/>
      <c r="E40" s="152"/>
      <c r="F40" s="152"/>
      <c r="G40" s="96"/>
      <c r="H40" s="345">
        <v>0.30840000000000001</v>
      </c>
      <c r="I40" s="345"/>
      <c r="J40" s="342">
        <f>H39*H40</f>
        <v>20383454.364</v>
      </c>
      <c r="K40" s="344" t="s">
        <v>46</v>
      </c>
      <c r="L40" s="96"/>
      <c r="M40" s="96"/>
      <c r="N40" s="96"/>
      <c r="O40" s="96"/>
      <c r="P40" s="96"/>
      <c r="Q40" s="96"/>
      <c r="R40" s="96"/>
    </row>
    <row r="41" spans="1:25" x14ac:dyDescent="0.25">
      <c r="A41" s="152"/>
      <c r="B41" s="152"/>
      <c r="C41" s="96"/>
      <c r="D41" s="96"/>
      <c r="E41" s="152"/>
      <c r="F41" s="152"/>
      <c r="G41" s="96"/>
      <c r="H41" s="345">
        <v>0.1963</v>
      </c>
      <c r="I41" s="345"/>
      <c r="J41" s="342">
        <f>H39*H41</f>
        <v>12974293.423</v>
      </c>
      <c r="K41" s="344" t="s">
        <v>25</v>
      </c>
      <c r="L41" s="96"/>
      <c r="M41" s="96"/>
      <c r="N41" s="96"/>
      <c r="O41" s="96"/>
      <c r="P41" s="96"/>
      <c r="Q41" s="96"/>
      <c r="R41" s="96"/>
    </row>
    <row r="42" spans="1:25" x14ac:dyDescent="0.25">
      <c r="H42" s="251">
        <v>0.2056</v>
      </c>
      <c r="I42" s="251"/>
      <c r="J42" s="249">
        <f>H39*H42</f>
        <v>13588969.575999999</v>
      </c>
      <c r="K42" s="250" t="s">
        <v>47</v>
      </c>
    </row>
    <row r="43" spans="1:25" x14ac:dyDescent="0.25">
      <c r="H43" s="252">
        <v>0.28970000000000001</v>
      </c>
      <c r="I43" s="252"/>
      <c r="J43" s="253">
        <f>H39*H43</f>
        <v>19147492.637000002</v>
      </c>
      <c r="K43" s="250" t="s">
        <v>48</v>
      </c>
    </row>
    <row r="44" spans="1:25" x14ac:dyDescent="0.25">
      <c r="H44" s="254">
        <f>SUM(H40:H43)</f>
        <v>1</v>
      </c>
      <c r="I44" s="254"/>
      <c r="J44" s="255">
        <f>SUM(J40:J43)</f>
        <v>66094210</v>
      </c>
      <c r="K44" s="250"/>
    </row>
  </sheetData>
  <sheetProtection algorithmName="SHA-512" hashValue="xDwyifRmBvViM0rNcNbLCq84Oz9BzAOlAb91JGgB4zfa+ANC89axolmmUl1MKvYlBKYfY55uRewf6eXtwQ4Ivg==" saltValue="KH92+Obtavp1C6k0yuVUgQ==" spinCount="100000" sheet="1" objects="1" scenarios="1"/>
  <mergeCells count="9">
    <mergeCell ref="E35:F35"/>
    <mergeCell ref="L4:M4"/>
    <mergeCell ref="N4:O4"/>
    <mergeCell ref="B3:O3"/>
    <mergeCell ref="P2:Q4"/>
    <mergeCell ref="B35:D35"/>
    <mergeCell ref="K35:L35"/>
    <mergeCell ref="M37:O37"/>
    <mergeCell ref="M38:O38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93B6-1747-4D58-9C3C-26574720AF1F}">
  <dimension ref="A1:V22"/>
  <sheetViews>
    <sheetView topLeftCell="G12" workbookViewId="0">
      <selection activeCell="V22" sqref="V22:V23"/>
    </sheetView>
  </sheetViews>
  <sheetFormatPr defaultRowHeight="13.8" x14ac:dyDescent="0.25"/>
  <cols>
    <col min="1" max="1" width="10.59765625" customWidth="1"/>
    <col min="2" max="2" width="9.69921875" customWidth="1"/>
    <col min="3" max="3" width="5.59765625" customWidth="1"/>
    <col min="4" max="4" width="6.8984375" style="1" customWidth="1"/>
    <col min="5" max="5" width="13.19921875" customWidth="1"/>
    <col min="6" max="6" width="11.8984375" customWidth="1"/>
    <col min="7" max="7" width="9.59765625" style="1" customWidth="1"/>
    <col min="8" max="8" width="9.8984375" style="1" customWidth="1"/>
    <col min="9" max="9" width="1.3984375" style="1" customWidth="1"/>
    <col min="10" max="10" width="9.09765625" style="1" customWidth="1"/>
    <col min="11" max="11" width="14.3984375" style="1" customWidth="1"/>
    <col min="12" max="12" width="13.19921875" style="1" customWidth="1"/>
    <col min="13" max="13" width="1.8984375" style="96" customWidth="1"/>
    <col min="14" max="14" width="9.09765625" style="1" customWidth="1"/>
    <col min="15" max="15" width="14.3984375" style="1" customWidth="1"/>
    <col min="16" max="16" width="15.59765625" style="1" customWidth="1"/>
    <col min="17" max="17" width="1.8984375" customWidth="1"/>
    <col min="18" max="18" width="9.09765625" style="1" customWidth="1"/>
    <col min="19" max="19" width="14.3984375" style="1" customWidth="1"/>
    <col min="20" max="20" width="15.59765625" style="1" customWidth="1"/>
    <col min="21" max="21" width="3.09765625" customWidth="1"/>
    <col min="22" max="22" width="11.59765625" customWidth="1"/>
  </cols>
  <sheetData>
    <row r="1" spans="1:22" ht="14.4" thickBot="1" x14ac:dyDescent="0.3">
      <c r="A1" s="217" t="s">
        <v>31</v>
      </c>
      <c r="B1" s="218"/>
      <c r="C1" s="218"/>
      <c r="D1" s="218"/>
      <c r="E1" s="218"/>
      <c r="F1" s="2">
        <v>2024</v>
      </c>
      <c r="G1" s="35"/>
      <c r="H1" s="36"/>
      <c r="I1" s="43"/>
      <c r="J1" s="225" t="s">
        <v>12</v>
      </c>
      <c r="K1" s="226"/>
      <c r="L1" s="227"/>
      <c r="M1" s="94"/>
      <c r="N1" s="230" t="s">
        <v>35</v>
      </c>
      <c r="O1" s="231"/>
      <c r="P1" s="232"/>
      <c r="R1" s="238" t="s">
        <v>37</v>
      </c>
      <c r="S1" s="239"/>
      <c r="T1" s="240"/>
      <c r="V1" s="228" t="s">
        <v>38</v>
      </c>
    </row>
    <row r="2" spans="1:22" ht="14.4" thickBot="1" x14ac:dyDescent="0.3">
      <c r="A2" s="222" t="s">
        <v>28</v>
      </c>
      <c r="B2" s="223"/>
      <c r="C2" s="223"/>
      <c r="D2" s="223"/>
      <c r="E2" s="223"/>
      <c r="F2" s="223"/>
      <c r="G2" s="223"/>
      <c r="H2" s="224"/>
      <c r="I2" s="91"/>
      <c r="J2" s="225" t="s">
        <v>32</v>
      </c>
      <c r="K2" s="226"/>
      <c r="L2" s="227"/>
      <c r="M2" s="95"/>
      <c r="N2" s="233"/>
      <c r="O2" s="234"/>
      <c r="P2" s="235"/>
      <c r="R2" s="241"/>
      <c r="S2" s="242"/>
      <c r="T2" s="243"/>
      <c r="V2" s="229"/>
    </row>
    <row r="3" spans="1:22" ht="45.9" customHeight="1" thickBot="1" x14ac:dyDescent="0.3">
      <c r="A3" s="26" t="s">
        <v>3</v>
      </c>
      <c r="B3" s="27" t="s">
        <v>5</v>
      </c>
      <c r="C3" s="27" t="s">
        <v>4</v>
      </c>
      <c r="D3" s="27" t="s">
        <v>16</v>
      </c>
      <c r="E3" s="27" t="s">
        <v>30</v>
      </c>
      <c r="F3" s="27" t="s">
        <v>9</v>
      </c>
      <c r="G3" s="27" t="s">
        <v>6</v>
      </c>
      <c r="H3" s="51" t="s">
        <v>13</v>
      </c>
      <c r="I3" s="44"/>
      <c r="J3" s="92" t="s">
        <v>10</v>
      </c>
      <c r="K3" s="93" t="s">
        <v>29</v>
      </c>
      <c r="L3" s="98" t="s">
        <v>11</v>
      </c>
      <c r="M3" s="103"/>
      <c r="N3" s="114" t="s">
        <v>34</v>
      </c>
      <c r="O3" s="115" t="s">
        <v>29</v>
      </c>
      <c r="P3" s="116" t="s">
        <v>11</v>
      </c>
      <c r="R3" s="162" t="s">
        <v>34</v>
      </c>
      <c r="S3" s="163" t="s">
        <v>29</v>
      </c>
      <c r="T3" s="164" t="s">
        <v>11</v>
      </c>
      <c r="V3" s="229"/>
    </row>
    <row r="4" spans="1:22" ht="14.4" thickTop="1" x14ac:dyDescent="0.25">
      <c r="A4" s="28"/>
      <c r="B4" s="3"/>
      <c r="C4" s="3"/>
      <c r="D4" s="68"/>
      <c r="E4" s="3"/>
      <c r="F4" s="4"/>
      <c r="G4" s="5">
        <v>1</v>
      </c>
      <c r="H4" s="52">
        <v>0.94089999999999996</v>
      </c>
      <c r="I4" s="45"/>
      <c r="J4" s="37"/>
      <c r="K4" s="6"/>
      <c r="L4" s="29"/>
      <c r="M4" s="104"/>
      <c r="N4" s="117"/>
      <c r="O4" s="118"/>
      <c r="P4" s="119"/>
      <c r="R4" s="165"/>
      <c r="S4" s="166"/>
      <c r="T4" s="167"/>
      <c r="V4" s="191"/>
    </row>
    <row r="5" spans="1:22" ht="14.4" thickBot="1" x14ac:dyDescent="0.3">
      <c r="A5" s="30"/>
      <c r="B5" s="7"/>
      <c r="C5" s="7"/>
      <c r="D5" s="69"/>
      <c r="E5" s="7"/>
      <c r="F5" s="8"/>
      <c r="G5" s="9"/>
      <c r="H5" s="53">
        <v>100</v>
      </c>
      <c r="I5" s="46"/>
      <c r="J5" s="38"/>
      <c r="K5" s="10"/>
      <c r="L5" s="31"/>
      <c r="M5" s="105"/>
      <c r="N5" s="120"/>
      <c r="O5" s="121"/>
      <c r="P5" s="122"/>
      <c r="R5" s="168"/>
      <c r="S5" s="169"/>
      <c r="T5" s="170"/>
      <c r="V5" s="192"/>
    </row>
    <row r="6" spans="1:22" x14ac:dyDescent="0.25">
      <c r="A6" s="219" t="s">
        <v>8</v>
      </c>
      <c r="B6" s="74" t="s">
        <v>0</v>
      </c>
      <c r="C6" s="11" t="s">
        <v>7</v>
      </c>
      <c r="D6" s="70">
        <v>150</v>
      </c>
      <c r="E6" s="12">
        <v>134600000</v>
      </c>
      <c r="F6" s="12">
        <v>20000000</v>
      </c>
      <c r="G6" s="13">
        <f>$G$4-(F6/E6)</f>
        <v>0.85141158989598809</v>
      </c>
      <c r="H6" s="54">
        <f>(F6/$H$5)*$H$4</f>
        <v>188180</v>
      </c>
      <c r="I6" s="47"/>
      <c r="J6" s="39">
        <v>0.5</v>
      </c>
      <c r="K6" s="14">
        <f>E6*J6</f>
        <v>67300000</v>
      </c>
      <c r="L6" s="32">
        <f>(K6/$H$5)*$H$4</f>
        <v>633225.69999999995</v>
      </c>
      <c r="M6" s="106"/>
      <c r="N6" s="123">
        <v>0</v>
      </c>
      <c r="O6" s="124">
        <f t="shared" ref="O6:O15" si="0">E6</f>
        <v>134600000</v>
      </c>
      <c r="P6" s="125">
        <f>(O6/$H$5)*$H$4</f>
        <v>1266451.3999999999</v>
      </c>
      <c r="R6" s="171">
        <v>0</v>
      </c>
      <c r="S6" s="172">
        <v>125594500</v>
      </c>
      <c r="T6" s="173">
        <f>(S6/$H$5)*$H$4</f>
        <v>1181718.6505</v>
      </c>
      <c r="V6" s="193">
        <f>P6-T6</f>
        <v>84732.749499999918</v>
      </c>
    </row>
    <row r="7" spans="1:22" x14ac:dyDescent="0.25">
      <c r="A7" s="220"/>
      <c r="B7" s="75" t="s">
        <v>1</v>
      </c>
      <c r="C7" s="15" t="s">
        <v>7</v>
      </c>
      <c r="D7" s="71">
        <v>400</v>
      </c>
      <c r="E7" s="16">
        <v>480000000</v>
      </c>
      <c r="F7" s="16">
        <v>20000001</v>
      </c>
      <c r="G7" s="17">
        <f t="shared" ref="G7:G17" si="1">$G$4-(F7/E7)</f>
        <v>0.95833333124999998</v>
      </c>
      <c r="H7" s="55">
        <f t="shared" ref="H7:H17" si="2">(F7/$H$5)*$H$4</f>
        <v>188180.00940899999</v>
      </c>
      <c r="I7" s="48"/>
      <c r="J7" s="40">
        <v>0.5</v>
      </c>
      <c r="K7" s="18">
        <f t="shared" ref="K7:K17" si="3">E7*J7</f>
        <v>240000000</v>
      </c>
      <c r="L7" s="33">
        <f t="shared" ref="L7:L17" si="4">(K7/$H$5)*$H$4</f>
        <v>2258160</v>
      </c>
      <c r="M7" s="107"/>
      <c r="N7" s="126">
        <v>0</v>
      </c>
      <c r="O7" s="127">
        <f t="shared" si="0"/>
        <v>480000000</v>
      </c>
      <c r="P7" s="128">
        <f t="shared" ref="P7:P17" si="5">(O7/$H$5)*$H$4</f>
        <v>4516320</v>
      </c>
      <c r="R7" s="174">
        <v>0</v>
      </c>
      <c r="S7" s="175">
        <f t="shared" ref="S7:S15" si="6">I7</f>
        <v>0</v>
      </c>
      <c r="T7" s="176">
        <f t="shared" ref="T7:T17" si="7">(S7/$H$5)*$H$4</f>
        <v>0</v>
      </c>
      <c r="V7" s="192"/>
    </row>
    <row r="8" spans="1:22" ht="14.4" thickBot="1" x14ac:dyDescent="0.3">
      <c r="A8" s="221"/>
      <c r="B8" s="76" t="s">
        <v>2</v>
      </c>
      <c r="C8" s="19" t="s">
        <v>7</v>
      </c>
      <c r="D8" s="72">
        <v>200</v>
      </c>
      <c r="E8" s="20">
        <v>350000000</v>
      </c>
      <c r="F8" s="20">
        <v>20000002</v>
      </c>
      <c r="G8" s="21">
        <f t="shared" si="1"/>
        <v>0.94285713714285713</v>
      </c>
      <c r="H8" s="56">
        <f t="shared" si="2"/>
        <v>188180.01881799998</v>
      </c>
      <c r="I8" s="49"/>
      <c r="J8" s="41">
        <v>0.5</v>
      </c>
      <c r="K8" s="22">
        <f t="shared" si="3"/>
        <v>175000000</v>
      </c>
      <c r="L8" s="34">
        <f t="shared" si="4"/>
        <v>1646575</v>
      </c>
      <c r="M8" s="108"/>
      <c r="N8" s="129">
        <v>0</v>
      </c>
      <c r="O8" s="130">
        <f t="shared" si="0"/>
        <v>350000000</v>
      </c>
      <c r="P8" s="131">
        <f t="shared" si="5"/>
        <v>3293150</v>
      </c>
      <c r="R8" s="177">
        <v>0</v>
      </c>
      <c r="S8" s="178">
        <f t="shared" si="6"/>
        <v>0</v>
      </c>
      <c r="T8" s="179">
        <f t="shared" si="7"/>
        <v>0</v>
      </c>
      <c r="V8" s="192"/>
    </row>
    <row r="9" spans="1:22" ht="14.4" thickBot="1" x14ac:dyDescent="0.3">
      <c r="A9" s="58" t="s">
        <v>14</v>
      </c>
      <c r="B9" s="77" t="s">
        <v>15</v>
      </c>
      <c r="C9" s="59" t="s">
        <v>7</v>
      </c>
      <c r="D9" s="73">
        <v>150</v>
      </c>
      <c r="E9" s="60">
        <v>230000000</v>
      </c>
      <c r="F9" s="60">
        <v>20000000</v>
      </c>
      <c r="G9" s="61">
        <f t="shared" si="1"/>
        <v>0.91304347826086962</v>
      </c>
      <c r="H9" s="62">
        <f t="shared" si="2"/>
        <v>188180</v>
      </c>
      <c r="I9" s="63"/>
      <c r="J9" s="64">
        <v>0.5</v>
      </c>
      <c r="K9" s="65">
        <f t="shared" si="3"/>
        <v>115000000</v>
      </c>
      <c r="L9" s="66">
        <f t="shared" si="4"/>
        <v>1082035</v>
      </c>
      <c r="M9" s="109"/>
      <c r="N9" s="132">
        <v>0</v>
      </c>
      <c r="O9" s="133">
        <f t="shared" si="0"/>
        <v>230000000</v>
      </c>
      <c r="P9" s="134">
        <f t="shared" si="5"/>
        <v>2164070</v>
      </c>
      <c r="R9" s="180">
        <v>0</v>
      </c>
      <c r="S9" s="181">
        <f t="shared" si="6"/>
        <v>0</v>
      </c>
      <c r="T9" s="182">
        <f t="shared" si="7"/>
        <v>0</v>
      </c>
      <c r="V9" s="192"/>
    </row>
    <row r="10" spans="1:22" ht="14.4" thickBot="1" x14ac:dyDescent="0.3">
      <c r="A10" s="58" t="s">
        <v>17</v>
      </c>
      <c r="B10" s="77" t="s">
        <v>18</v>
      </c>
      <c r="C10" s="59" t="s">
        <v>7</v>
      </c>
      <c r="D10" s="73">
        <v>150</v>
      </c>
      <c r="E10" s="80">
        <v>91844314</v>
      </c>
      <c r="F10" s="80">
        <v>20000000</v>
      </c>
      <c r="G10" s="61">
        <f t="shared" si="1"/>
        <v>0.78224019398740352</v>
      </c>
      <c r="H10" s="62">
        <f t="shared" si="2"/>
        <v>188180</v>
      </c>
      <c r="I10" s="63"/>
      <c r="J10" s="64">
        <v>0.5</v>
      </c>
      <c r="K10" s="65">
        <f t="shared" si="3"/>
        <v>45922157</v>
      </c>
      <c r="L10" s="99">
        <f t="shared" si="4"/>
        <v>432081.575213</v>
      </c>
      <c r="M10" s="110"/>
      <c r="N10" s="132">
        <v>0</v>
      </c>
      <c r="O10" s="133">
        <f t="shared" si="0"/>
        <v>91844314</v>
      </c>
      <c r="P10" s="135">
        <f t="shared" si="5"/>
        <v>864163.15042600001</v>
      </c>
      <c r="R10" s="180">
        <v>0</v>
      </c>
      <c r="S10" s="181">
        <f t="shared" si="6"/>
        <v>0</v>
      </c>
      <c r="T10" s="183">
        <f t="shared" si="7"/>
        <v>0</v>
      </c>
      <c r="V10" s="192"/>
    </row>
    <row r="11" spans="1:22" ht="31.8" thickBot="1" x14ac:dyDescent="0.3">
      <c r="A11" s="58" t="s">
        <v>19</v>
      </c>
      <c r="B11" s="77" t="s">
        <v>20</v>
      </c>
      <c r="C11" s="59" t="s">
        <v>7</v>
      </c>
      <c r="D11" s="73">
        <v>250</v>
      </c>
      <c r="E11" s="80">
        <v>225000000</v>
      </c>
      <c r="F11" s="80">
        <v>20000000</v>
      </c>
      <c r="G11" s="61">
        <f t="shared" si="1"/>
        <v>0.91111111111111109</v>
      </c>
      <c r="H11" s="62">
        <f t="shared" si="2"/>
        <v>188180</v>
      </c>
      <c r="I11" s="63"/>
      <c r="J11" s="64">
        <v>0.5</v>
      </c>
      <c r="K11" s="65">
        <f t="shared" si="3"/>
        <v>112500000</v>
      </c>
      <c r="L11" s="99">
        <f t="shared" si="4"/>
        <v>1058512.5</v>
      </c>
      <c r="M11" s="110"/>
      <c r="N11" s="132">
        <v>0</v>
      </c>
      <c r="O11" s="133">
        <f t="shared" si="0"/>
        <v>225000000</v>
      </c>
      <c r="P11" s="135">
        <f t="shared" si="5"/>
        <v>2117025</v>
      </c>
      <c r="R11" s="180">
        <v>0</v>
      </c>
      <c r="S11" s="181">
        <f t="shared" si="6"/>
        <v>0</v>
      </c>
      <c r="T11" s="183">
        <f t="shared" si="7"/>
        <v>0</v>
      </c>
      <c r="V11" s="192"/>
    </row>
    <row r="12" spans="1:22" ht="21" x14ac:dyDescent="0.25">
      <c r="A12" s="28" t="s">
        <v>21</v>
      </c>
      <c r="B12" s="78" t="s">
        <v>22</v>
      </c>
      <c r="C12" s="3" t="s">
        <v>7</v>
      </c>
      <c r="D12" s="68">
        <v>175</v>
      </c>
      <c r="E12" s="79">
        <v>275490000</v>
      </c>
      <c r="F12" s="79">
        <v>15000000</v>
      </c>
      <c r="G12" s="23">
        <f t="shared" si="1"/>
        <v>0.94555156267015139</v>
      </c>
      <c r="H12" s="57">
        <f t="shared" si="2"/>
        <v>141135</v>
      </c>
      <c r="I12" s="50"/>
      <c r="J12" s="42">
        <v>0.5</v>
      </c>
      <c r="K12" s="24">
        <f t="shared" si="3"/>
        <v>137745000</v>
      </c>
      <c r="L12" s="100">
        <f t="shared" si="4"/>
        <v>1296042.7049999998</v>
      </c>
      <c r="M12" s="111"/>
      <c r="N12" s="136">
        <v>0</v>
      </c>
      <c r="O12" s="137">
        <f t="shared" si="0"/>
        <v>275490000</v>
      </c>
      <c r="P12" s="138">
        <f t="shared" si="5"/>
        <v>2592085.4099999997</v>
      </c>
      <c r="R12" s="184">
        <v>0</v>
      </c>
      <c r="S12" s="185">
        <f t="shared" si="6"/>
        <v>0</v>
      </c>
      <c r="T12" s="186">
        <f t="shared" si="7"/>
        <v>0</v>
      </c>
      <c r="V12" s="192"/>
    </row>
    <row r="13" spans="1:22" x14ac:dyDescent="0.25">
      <c r="A13" s="67" t="s">
        <v>21</v>
      </c>
      <c r="B13" s="75" t="s">
        <v>18</v>
      </c>
      <c r="C13" s="15" t="s">
        <v>7</v>
      </c>
      <c r="D13" s="71">
        <v>150</v>
      </c>
      <c r="E13" s="25">
        <v>91844314</v>
      </c>
      <c r="F13" s="25">
        <v>15000000</v>
      </c>
      <c r="G13" s="17">
        <f t="shared" si="1"/>
        <v>0.83668014549055258</v>
      </c>
      <c r="H13" s="55">
        <f t="shared" si="2"/>
        <v>141135</v>
      </c>
      <c r="I13" s="48"/>
      <c r="J13" s="40">
        <v>0.5</v>
      </c>
      <c r="K13" s="18">
        <f t="shared" si="3"/>
        <v>45922157</v>
      </c>
      <c r="L13" s="101">
        <f t="shared" si="4"/>
        <v>432081.575213</v>
      </c>
      <c r="M13" s="112"/>
      <c r="N13" s="126">
        <v>0</v>
      </c>
      <c r="O13" s="127">
        <f t="shared" si="0"/>
        <v>91844314</v>
      </c>
      <c r="P13" s="139">
        <f t="shared" si="5"/>
        <v>864163.15042600001</v>
      </c>
      <c r="R13" s="174">
        <v>0</v>
      </c>
      <c r="S13" s="175">
        <f t="shared" si="6"/>
        <v>0</v>
      </c>
      <c r="T13" s="187">
        <f t="shared" si="7"/>
        <v>0</v>
      </c>
      <c r="V13" s="192"/>
    </row>
    <row r="14" spans="1:22" x14ac:dyDescent="0.25">
      <c r="A14" s="67" t="s">
        <v>23</v>
      </c>
      <c r="B14" s="75" t="s">
        <v>24</v>
      </c>
      <c r="C14" s="15" t="s">
        <v>7</v>
      </c>
      <c r="D14" s="71">
        <v>110</v>
      </c>
      <c r="E14" s="25">
        <v>99000000</v>
      </c>
      <c r="F14" s="25">
        <v>25000000</v>
      </c>
      <c r="G14" s="17">
        <f t="shared" si="1"/>
        <v>0.7474747474747474</v>
      </c>
      <c r="H14" s="55">
        <f t="shared" si="2"/>
        <v>235225</v>
      </c>
      <c r="I14" s="48"/>
      <c r="J14" s="40">
        <v>0.5</v>
      </c>
      <c r="K14" s="18">
        <f t="shared" si="3"/>
        <v>49500000</v>
      </c>
      <c r="L14" s="101">
        <f t="shared" si="4"/>
        <v>465745.5</v>
      </c>
      <c r="M14" s="112"/>
      <c r="N14" s="126">
        <v>0</v>
      </c>
      <c r="O14" s="127">
        <f t="shared" si="0"/>
        <v>99000000</v>
      </c>
      <c r="P14" s="139">
        <f t="shared" si="5"/>
        <v>931491</v>
      </c>
      <c r="R14" s="174">
        <v>0</v>
      </c>
      <c r="S14" s="175">
        <f t="shared" si="6"/>
        <v>0</v>
      </c>
      <c r="T14" s="187">
        <f t="shared" si="7"/>
        <v>0</v>
      </c>
      <c r="V14" s="192"/>
    </row>
    <row r="15" spans="1:22" ht="21" x14ac:dyDescent="0.25">
      <c r="A15" s="67" t="s">
        <v>25</v>
      </c>
      <c r="B15" s="75" t="s">
        <v>27</v>
      </c>
      <c r="C15" s="15" t="s">
        <v>26</v>
      </c>
      <c r="D15" s="71">
        <v>65</v>
      </c>
      <c r="E15" s="25">
        <v>36343398</v>
      </c>
      <c r="F15" s="25">
        <v>20000000</v>
      </c>
      <c r="G15" s="17">
        <f t="shared" si="1"/>
        <v>0.44969372429072263</v>
      </c>
      <c r="H15" s="55">
        <f t="shared" si="2"/>
        <v>188180</v>
      </c>
      <c r="I15" s="48"/>
      <c r="J15" s="40">
        <v>0.5</v>
      </c>
      <c r="K15" s="18">
        <f t="shared" si="3"/>
        <v>18171699</v>
      </c>
      <c r="L15" s="101">
        <f t="shared" si="4"/>
        <v>170977.51589099999</v>
      </c>
      <c r="M15" s="112"/>
      <c r="N15" s="126">
        <v>0</v>
      </c>
      <c r="O15" s="127">
        <f t="shared" si="0"/>
        <v>36343398</v>
      </c>
      <c r="P15" s="139">
        <f t="shared" si="5"/>
        <v>341955.03178199998</v>
      </c>
      <c r="R15" s="174">
        <v>0</v>
      </c>
      <c r="S15" s="175">
        <f t="shared" si="6"/>
        <v>0</v>
      </c>
      <c r="T15" s="187">
        <f t="shared" si="7"/>
        <v>0</v>
      </c>
      <c r="V15" s="192"/>
    </row>
    <row r="16" spans="1:22" x14ac:dyDescent="0.25">
      <c r="A16" s="81"/>
      <c r="B16" s="75"/>
      <c r="C16" s="75"/>
      <c r="D16" s="82"/>
      <c r="E16" s="83"/>
      <c r="F16" s="83"/>
      <c r="G16" s="84" t="e">
        <f t="shared" si="1"/>
        <v>#DIV/0!</v>
      </c>
      <c r="H16" s="85">
        <f t="shared" si="2"/>
        <v>0</v>
      </c>
      <c r="I16" s="86"/>
      <c r="J16" s="87">
        <v>0.5</v>
      </c>
      <c r="K16" s="88">
        <f t="shared" si="3"/>
        <v>0</v>
      </c>
      <c r="L16" s="102">
        <f t="shared" si="4"/>
        <v>0</v>
      </c>
      <c r="M16" s="113"/>
      <c r="N16" s="140">
        <v>0</v>
      </c>
      <c r="O16" s="141">
        <f t="shared" ref="O16:O18" si="8">H16*N16</f>
        <v>0</v>
      </c>
      <c r="P16" s="142">
        <f t="shared" si="5"/>
        <v>0</v>
      </c>
      <c r="R16" s="188">
        <v>0</v>
      </c>
      <c r="S16" s="189">
        <f t="shared" ref="S16:S18" si="9">L16*R16</f>
        <v>0</v>
      </c>
      <c r="T16" s="190">
        <f t="shared" si="7"/>
        <v>0</v>
      </c>
      <c r="V16" s="192"/>
    </row>
    <row r="17" spans="1:22" ht="14.4" thickBot="1" x14ac:dyDescent="0.3">
      <c r="A17" s="89"/>
      <c r="B17" s="76"/>
      <c r="C17" s="19"/>
      <c r="D17" s="72"/>
      <c r="E17" s="90"/>
      <c r="F17" s="90"/>
      <c r="G17" s="21" t="e">
        <f t="shared" si="1"/>
        <v>#DIV/0!</v>
      </c>
      <c r="H17" s="56">
        <f t="shared" si="2"/>
        <v>0</v>
      </c>
      <c r="I17" s="49"/>
      <c r="J17" s="41">
        <v>0.5</v>
      </c>
      <c r="K17" s="22">
        <f t="shared" si="3"/>
        <v>0</v>
      </c>
      <c r="L17" s="34">
        <f t="shared" si="4"/>
        <v>0</v>
      </c>
      <c r="M17" s="108"/>
      <c r="N17" s="129">
        <v>0</v>
      </c>
      <c r="O17" s="130">
        <f t="shared" si="8"/>
        <v>0</v>
      </c>
      <c r="P17" s="131">
        <f t="shared" si="5"/>
        <v>0</v>
      </c>
      <c r="R17" s="177">
        <v>0</v>
      </c>
      <c r="S17" s="178">
        <f t="shared" si="9"/>
        <v>0</v>
      </c>
      <c r="T17" s="179">
        <f t="shared" si="7"/>
        <v>0</v>
      </c>
      <c r="V17" s="194"/>
    </row>
    <row r="18" spans="1:22" ht="14.4" thickBot="1" x14ac:dyDescent="0.3">
      <c r="A18" s="145"/>
      <c r="B18" s="146"/>
      <c r="C18" s="146"/>
      <c r="D18" s="94">
        <f>SUM(D6:D17)</f>
        <v>1800</v>
      </c>
      <c r="E18" s="147">
        <f>SUM(E6:E17)</f>
        <v>2014122026</v>
      </c>
      <c r="F18" s="147">
        <f>SUM(F6:F17)</f>
        <v>195000003</v>
      </c>
      <c r="G18" s="148"/>
      <c r="H18" s="157">
        <f>SUM(H4:H17)</f>
        <v>1834855.9691269998</v>
      </c>
      <c r="I18" s="148"/>
      <c r="J18" s="149"/>
      <c r="K18" s="150"/>
      <c r="L18" s="158">
        <f>SUM(L6:L17)</f>
        <v>9475437.0713170003</v>
      </c>
      <c r="M18" s="143"/>
      <c r="N18" s="149">
        <v>0</v>
      </c>
      <c r="O18" s="150">
        <f t="shared" si="8"/>
        <v>0</v>
      </c>
      <c r="P18" s="159">
        <f>SUM(P6:P17)</f>
        <v>18950874.142634001</v>
      </c>
      <c r="R18" s="196">
        <v>0</v>
      </c>
      <c r="S18" s="150">
        <f t="shared" si="9"/>
        <v>0</v>
      </c>
      <c r="T18" s="159">
        <f>SUM(T6:T17)</f>
        <v>1181718.6505</v>
      </c>
      <c r="V18" s="195">
        <f>SUM(V6:V17)</f>
        <v>84732.749499999918</v>
      </c>
    </row>
    <row r="19" spans="1:22" ht="14.4" thickBot="1" x14ac:dyDescent="0.3">
      <c r="A19" s="151"/>
      <c r="B19" s="152"/>
      <c r="C19" s="152"/>
      <c r="D19" s="96"/>
      <c r="E19" s="152"/>
      <c r="F19" s="152"/>
      <c r="G19" s="96"/>
      <c r="H19" s="96"/>
      <c r="I19" s="96"/>
      <c r="J19" s="96"/>
      <c r="K19" s="96"/>
      <c r="L19" s="96"/>
      <c r="N19" s="96"/>
      <c r="O19" s="96"/>
      <c r="P19" s="153"/>
      <c r="R19" s="197"/>
      <c r="S19" s="96"/>
      <c r="T19" s="153"/>
    </row>
    <row r="20" spans="1:22" ht="14.4" thickBot="1" x14ac:dyDescent="0.3">
      <c r="A20" s="151"/>
      <c r="B20" s="152"/>
      <c r="C20" s="152"/>
      <c r="D20" s="96"/>
      <c r="E20" s="152"/>
      <c r="F20" s="216" t="s">
        <v>33</v>
      </c>
      <c r="G20" s="216"/>
      <c r="H20" s="216"/>
      <c r="I20" s="216"/>
      <c r="J20" s="216"/>
      <c r="K20" s="216"/>
      <c r="L20" s="161">
        <f>L18-H18</f>
        <v>7640581.1021900009</v>
      </c>
      <c r="M20" s="97"/>
      <c r="N20" s="236" t="s">
        <v>36</v>
      </c>
      <c r="O20" s="237"/>
      <c r="P20" s="160">
        <f>P18-K18</f>
        <v>18950874.142634001</v>
      </c>
      <c r="R20" s="244" t="s">
        <v>36</v>
      </c>
      <c r="S20" s="237"/>
      <c r="T20" s="160">
        <f>T18-O18</f>
        <v>1181718.6505</v>
      </c>
    </row>
    <row r="21" spans="1:22" x14ac:dyDescent="0.25">
      <c r="A21" s="151"/>
      <c r="B21" s="152"/>
      <c r="C21" s="152"/>
      <c r="D21" s="96"/>
      <c r="E21" s="152"/>
      <c r="F21" s="152"/>
      <c r="G21" s="96"/>
      <c r="H21" s="96"/>
      <c r="I21" s="96"/>
      <c r="J21" s="96"/>
      <c r="K21" s="96"/>
      <c r="L21" s="96"/>
      <c r="N21" s="96"/>
      <c r="O21" s="96"/>
      <c r="P21" s="153"/>
      <c r="R21" s="197"/>
      <c r="S21" s="96"/>
      <c r="T21" s="153"/>
    </row>
    <row r="22" spans="1:22" ht="14.4" thickBot="1" x14ac:dyDescent="0.3">
      <c r="A22" s="154"/>
      <c r="B22" s="155"/>
      <c r="C22" s="155"/>
      <c r="D22" s="144"/>
      <c r="E22" s="155"/>
      <c r="F22" s="155"/>
      <c r="G22" s="144"/>
      <c r="H22" s="144"/>
      <c r="I22" s="144"/>
      <c r="J22" s="144"/>
      <c r="K22" s="144"/>
      <c r="L22" s="144"/>
      <c r="M22" s="144"/>
      <c r="N22" s="144"/>
      <c r="O22" s="144"/>
      <c r="P22" s="156"/>
      <c r="R22" s="198"/>
      <c r="S22" s="144"/>
      <c r="T22" s="156"/>
    </row>
  </sheetData>
  <mergeCells count="11">
    <mergeCell ref="V1:V3"/>
    <mergeCell ref="N1:P2"/>
    <mergeCell ref="N20:O20"/>
    <mergeCell ref="R1:T2"/>
    <mergeCell ref="R20:S20"/>
    <mergeCell ref="F20:K20"/>
    <mergeCell ref="A1:E1"/>
    <mergeCell ref="A6:A8"/>
    <mergeCell ref="A2:H2"/>
    <mergeCell ref="J2:L2"/>
    <mergeCell ref="J1:L1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2BBB-9801-403B-AF9A-6FE9C87B6BF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041D-3D59-49E5-9D82-7E447287428A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393C-A4BE-4DD5-A971-F1330C0B6923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98E4-B4B5-4B63-AAE9-F5E1733A5E1C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Solar Farm Dollar Investments</vt:lpstr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Mashburn</dc:creator>
  <cp:lastModifiedBy>Jeff Mashburn</cp:lastModifiedBy>
  <cp:lastPrinted>2024-08-12T04:02:00Z</cp:lastPrinted>
  <dcterms:created xsi:type="dcterms:W3CDTF">2024-05-15T00:37:23Z</dcterms:created>
  <dcterms:modified xsi:type="dcterms:W3CDTF">2024-09-06T03:39:47Z</dcterms:modified>
</cp:coreProperties>
</file>